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dobesova\Downloads\"/>
    </mc:Choice>
  </mc:AlternateContent>
  <bookViews>
    <workbookView xWindow="0" yWindow="0" windowWidth="24615" windowHeight="12165"/>
  </bookViews>
  <sheets>
    <sheet name="Zdravotechni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34" i="1" l="1"/>
  <c r="J235" i="1"/>
  <c r="J236" i="1"/>
  <c r="J237" i="1"/>
  <c r="J238" i="1"/>
  <c r="J239" i="1"/>
  <c r="J233" i="1"/>
  <c r="J149" i="1"/>
  <c r="J150" i="1"/>
  <c r="J151" i="1"/>
  <c r="J152" i="1"/>
  <c r="J153" i="1"/>
  <c r="J154" i="1"/>
  <c r="J155" i="1"/>
  <c r="J156" i="1"/>
  <c r="J157" i="1"/>
  <c r="J158" i="1"/>
  <c r="H203" i="1"/>
  <c r="H197" i="1"/>
  <c r="J215" i="1"/>
  <c r="J216" i="1"/>
  <c r="J217" i="1"/>
  <c r="J218" i="1"/>
  <c r="J219" i="1"/>
  <c r="J220" i="1"/>
  <c r="J221" i="1"/>
  <c r="J222" i="1"/>
  <c r="J223" i="1"/>
  <c r="J224" i="1"/>
  <c r="J225" i="1"/>
  <c r="J214" i="1"/>
  <c r="J228" i="1"/>
  <c r="J229" i="1"/>
  <c r="J230" i="1"/>
  <c r="J231" i="1"/>
  <c r="J227" i="1"/>
  <c r="J226" i="1" s="1"/>
  <c r="J242" i="1"/>
  <c r="J241" i="1"/>
  <c r="J246" i="1"/>
  <c r="J247" i="1"/>
  <c r="J245" i="1"/>
  <c r="J212" i="1"/>
  <c r="J201" i="1"/>
  <c r="J202" i="1"/>
  <c r="J205" i="1"/>
  <c r="J206" i="1"/>
  <c r="J207" i="1"/>
  <c r="J208" i="1"/>
  <c r="J209" i="1"/>
  <c r="J211" i="1"/>
  <c r="J200" i="1"/>
  <c r="H210" i="1"/>
  <c r="H204" i="1"/>
  <c r="J186" i="1"/>
  <c r="J187" i="1"/>
  <c r="J188" i="1"/>
  <c r="J189" i="1"/>
  <c r="J190" i="1"/>
  <c r="J191" i="1"/>
  <c r="J192" i="1"/>
  <c r="J193" i="1"/>
  <c r="J194" i="1"/>
  <c r="J195" i="1"/>
  <c r="J196" i="1"/>
  <c r="J185" i="1"/>
  <c r="J181" i="1"/>
  <c r="J182" i="1"/>
  <c r="J183" i="1"/>
  <c r="J180" i="1"/>
  <c r="J177" i="1"/>
  <c r="J176" i="1"/>
  <c r="J173" i="1"/>
  <c r="J171" i="1"/>
  <c r="J170" i="1"/>
  <c r="J165" i="1"/>
  <c r="J160" i="1"/>
  <c r="J148" i="1"/>
  <c r="J145" i="1"/>
  <c r="J146" i="1"/>
  <c r="J144" i="1"/>
  <c r="H178" i="1"/>
  <c r="H167" i="1"/>
  <c r="H162" i="1"/>
  <c r="AW247" i="1"/>
  <c r="AU247" i="1"/>
  <c r="AT247" i="1"/>
  <c r="AS247" i="1"/>
  <c r="AR247" i="1"/>
  <c r="AW246" i="1"/>
  <c r="AU246" i="1"/>
  <c r="AT246" i="1"/>
  <c r="AS246" i="1"/>
  <c r="AR246" i="1"/>
  <c r="AW245" i="1"/>
  <c r="AU245" i="1"/>
  <c r="AT245" i="1"/>
  <c r="AS245" i="1"/>
  <c r="AR245" i="1"/>
  <c r="AW241" i="1"/>
  <c r="AU241" i="1"/>
  <c r="AT241" i="1"/>
  <c r="AS241" i="1"/>
  <c r="AR241" i="1"/>
  <c r="AW231" i="1"/>
  <c r="AU231" i="1"/>
  <c r="AT231" i="1"/>
  <c r="AS231" i="1"/>
  <c r="AR231" i="1"/>
  <c r="AW230" i="1"/>
  <c r="AU230" i="1"/>
  <c r="AT230" i="1"/>
  <c r="AS230" i="1"/>
  <c r="AR230" i="1"/>
  <c r="AW229" i="1"/>
  <c r="AU229" i="1"/>
  <c r="AT229" i="1"/>
  <c r="AS229" i="1"/>
  <c r="AR229" i="1"/>
  <c r="AW228" i="1"/>
  <c r="AU228" i="1"/>
  <c r="AT228" i="1"/>
  <c r="AS228" i="1"/>
  <c r="AR228" i="1"/>
  <c r="AW227" i="1"/>
  <c r="AU227" i="1"/>
  <c r="AT227" i="1"/>
  <c r="AS227" i="1"/>
  <c r="AR227" i="1"/>
  <c r="AW225" i="1"/>
  <c r="AU225" i="1"/>
  <c r="AT225" i="1"/>
  <c r="AS225" i="1"/>
  <c r="AR225" i="1"/>
  <c r="AW224" i="1"/>
  <c r="AU224" i="1"/>
  <c r="AT224" i="1"/>
  <c r="AS224" i="1"/>
  <c r="AR224" i="1"/>
  <c r="AQ224" i="1"/>
  <c r="AW223" i="1"/>
  <c r="AU223" i="1"/>
  <c r="AT223" i="1"/>
  <c r="AS223" i="1"/>
  <c r="AR223" i="1"/>
  <c r="AQ223" i="1"/>
  <c r="AW222" i="1"/>
  <c r="AU222" i="1"/>
  <c r="AT222" i="1"/>
  <c r="AS222" i="1"/>
  <c r="AR222" i="1"/>
  <c r="AQ222" i="1"/>
  <c r="AW221" i="1"/>
  <c r="AU221" i="1"/>
  <c r="AT221" i="1"/>
  <c r="AS221" i="1"/>
  <c r="AR221" i="1"/>
  <c r="AW219" i="1"/>
  <c r="AU219" i="1"/>
  <c r="AT219" i="1"/>
  <c r="AS219" i="1"/>
  <c r="AR219" i="1"/>
  <c r="AW218" i="1"/>
  <c r="AU218" i="1"/>
  <c r="AT218" i="1"/>
  <c r="AS218" i="1"/>
  <c r="AR218" i="1"/>
  <c r="AW217" i="1"/>
  <c r="AU217" i="1"/>
  <c r="AT217" i="1"/>
  <c r="AS217" i="1"/>
  <c r="AR217" i="1"/>
  <c r="AW216" i="1"/>
  <c r="AU216" i="1"/>
  <c r="AT216" i="1"/>
  <c r="AS216" i="1"/>
  <c r="AR216" i="1"/>
  <c r="AW215" i="1"/>
  <c r="AU215" i="1"/>
  <c r="AT215" i="1"/>
  <c r="AS215" i="1"/>
  <c r="AR215" i="1"/>
  <c r="AW214" i="1"/>
  <c r="AU214" i="1"/>
  <c r="AT214" i="1"/>
  <c r="AS214" i="1"/>
  <c r="AR214" i="1"/>
  <c r="AW212" i="1"/>
  <c r="AU212" i="1"/>
  <c r="AT212" i="1"/>
  <c r="AS212" i="1"/>
  <c r="AR212" i="1"/>
  <c r="AW211" i="1"/>
  <c r="AU211" i="1"/>
  <c r="AT211" i="1"/>
  <c r="AS211" i="1"/>
  <c r="AR211" i="1"/>
  <c r="AU210" i="1"/>
  <c r="AT210" i="1"/>
  <c r="AS210" i="1"/>
  <c r="AR210" i="1"/>
  <c r="AW209" i="1"/>
  <c r="AU209" i="1"/>
  <c r="AT209" i="1"/>
  <c r="AS209" i="1"/>
  <c r="AR209" i="1"/>
  <c r="AQ209" i="1"/>
  <c r="AW208" i="1"/>
  <c r="AU208" i="1"/>
  <c r="AT208" i="1"/>
  <c r="AS208" i="1"/>
  <c r="AR208" i="1"/>
  <c r="AQ208" i="1"/>
  <c r="AW207" i="1"/>
  <c r="AU207" i="1"/>
  <c r="AT207" i="1"/>
  <c r="AS207" i="1"/>
  <c r="AR207" i="1"/>
  <c r="AW206" i="1"/>
  <c r="AU206" i="1"/>
  <c r="AT206" i="1"/>
  <c r="AS206" i="1"/>
  <c r="AR206" i="1"/>
  <c r="AW205" i="1"/>
  <c r="AU205" i="1"/>
  <c r="AT205" i="1"/>
  <c r="AS205" i="1"/>
  <c r="AR205" i="1"/>
  <c r="AQ205" i="1"/>
  <c r="AU204" i="1"/>
  <c r="AT204" i="1"/>
  <c r="AS204" i="1"/>
  <c r="AR204" i="1"/>
  <c r="AW203" i="1"/>
  <c r="AU203" i="1"/>
  <c r="AT203" i="1"/>
  <c r="AS203" i="1"/>
  <c r="AR203" i="1"/>
  <c r="AW202" i="1"/>
  <c r="AU202" i="1"/>
  <c r="AT202" i="1"/>
  <c r="AS202" i="1"/>
  <c r="AR202" i="1"/>
  <c r="AW201" i="1"/>
  <c r="AU201" i="1"/>
  <c r="AT201" i="1"/>
  <c r="AS201" i="1"/>
  <c r="AR201" i="1"/>
  <c r="AW200" i="1"/>
  <c r="AU200" i="1"/>
  <c r="AT200" i="1"/>
  <c r="AS200" i="1"/>
  <c r="AR200" i="1"/>
  <c r="AQ200" i="1"/>
  <c r="AW198" i="1"/>
  <c r="AU198" i="1"/>
  <c r="AT198" i="1"/>
  <c r="AS198" i="1"/>
  <c r="AR198" i="1"/>
  <c r="J198" i="1"/>
  <c r="AU197" i="1"/>
  <c r="AT197" i="1"/>
  <c r="AS197" i="1"/>
  <c r="AR197" i="1"/>
  <c r="AW196" i="1"/>
  <c r="AU196" i="1"/>
  <c r="AT196" i="1"/>
  <c r="AS196" i="1"/>
  <c r="AR196" i="1"/>
  <c r="AW195" i="1"/>
  <c r="AU195" i="1"/>
  <c r="AT195" i="1"/>
  <c r="AS195" i="1"/>
  <c r="AR195" i="1"/>
  <c r="AW194" i="1"/>
  <c r="AU194" i="1"/>
  <c r="AT194" i="1"/>
  <c r="AS194" i="1"/>
  <c r="AR194" i="1"/>
  <c r="AW193" i="1"/>
  <c r="AU193" i="1"/>
  <c r="AT193" i="1"/>
  <c r="AS193" i="1"/>
  <c r="AR193" i="1"/>
  <c r="AW191" i="1"/>
  <c r="AU191" i="1"/>
  <c r="AT191" i="1"/>
  <c r="AS191" i="1"/>
  <c r="AR191" i="1"/>
  <c r="AW190" i="1"/>
  <c r="AU190" i="1"/>
  <c r="AT190" i="1"/>
  <c r="AS190" i="1"/>
  <c r="AR190" i="1"/>
  <c r="AW189" i="1"/>
  <c r="AU189" i="1"/>
  <c r="AT189" i="1"/>
  <c r="AS189" i="1"/>
  <c r="AR189" i="1"/>
  <c r="AQ189" i="1"/>
  <c r="AW188" i="1"/>
  <c r="AU188" i="1"/>
  <c r="AT188" i="1"/>
  <c r="AS188" i="1"/>
  <c r="AR188" i="1"/>
  <c r="AW187" i="1"/>
  <c r="AU187" i="1"/>
  <c r="AT187" i="1"/>
  <c r="AS187" i="1"/>
  <c r="AR187" i="1"/>
  <c r="AW186" i="1"/>
  <c r="AU186" i="1"/>
  <c r="F41" i="1" s="1"/>
  <c r="AT186" i="1"/>
  <c r="AS186" i="1"/>
  <c r="AR186" i="1"/>
  <c r="J138" i="1"/>
  <c r="J137" i="1"/>
  <c r="F137" i="1"/>
  <c r="F135" i="1"/>
  <c r="E133" i="1"/>
  <c r="J96" i="1"/>
  <c r="J95" i="1"/>
  <c r="F95" i="1"/>
  <c r="F93" i="1"/>
  <c r="J41" i="1"/>
  <c r="J40" i="1"/>
  <c r="F40" i="1"/>
  <c r="J39" i="1"/>
  <c r="F39" i="1"/>
  <c r="J244" i="1" l="1"/>
  <c r="J143" i="1"/>
  <c r="AW240" i="1"/>
  <c r="J232" i="1"/>
  <c r="J114" i="1" s="1"/>
  <c r="J147" i="1"/>
  <c r="J213" i="1"/>
  <c r="J111" i="1" s="1"/>
  <c r="AW197" i="1"/>
  <c r="AW210" i="1"/>
  <c r="J240" i="1"/>
  <c r="J203" i="1"/>
  <c r="J204" i="1"/>
  <c r="J210" i="1"/>
  <c r="AW204" i="1"/>
  <c r="J197" i="1"/>
  <c r="J167" i="1"/>
  <c r="J162" i="1"/>
  <c r="J178" i="1"/>
  <c r="J172" i="1"/>
  <c r="J105" i="1" s="1"/>
  <c r="J179" i="1"/>
  <c r="J108" i="1" s="1"/>
  <c r="AW213" i="1"/>
  <c r="AW226" i="1"/>
  <c r="AQ241" i="1"/>
  <c r="AQ228" i="1"/>
  <c r="AQ227" i="1"/>
  <c r="AQ225" i="1"/>
  <c r="AQ210" i="1"/>
  <c r="AQ201" i="1"/>
  <c r="AQ197" i="1"/>
  <c r="AQ196" i="1"/>
  <c r="AQ186" i="1"/>
  <c r="E85" i="1"/>
  <c r="F138" i="1"/>
  <c r="AQ245" i="1"/>
  <c r="AQ231" i="1"/>
  <c r="AQ217" i="1"/>
  <c r="AQ204" i="1"/>
  <c r="AQ198" i="1"/>
  <c r="AQ190" i="1"/>
  <c r="AQ188" i="1"/>
  <c r="AQ247" i="1"/>
  <c r="AQ221" i="1"/>
  <c r="AQ212" i="1"/>
  <c r="AQ207" i="1"/>
  <c r="AQ206" i="1"/>
  <c r="AQ203" i="1"/>
  <c r="AQ202" i="1"/>
  <c r="AQ195" i="1"/>
  <c r="E127" i="1"/>
  <c r="F96" i="1"/>
  <c r="J93" i="1"/>
  <c r="AQ229" i="1"/>
  <c r="AQ219" i="1"/>
  <c r="AQ218" i="1"/>
  <c r="AQ216" i="1"/>
  <c r="AQ215" i="1"/>
  <c r="AQ214" i="1"/>
  <c r="AQ211" i="1"/>
  <c r="AQ194" i="1"/>
  <c r="AQ193" i="1"/>
  <c r="AQ191" i="1"/>
  <c r="AQ187" i="1"/>
  <c r="J135" i="1"/>
  <c r="AW244" i="1"/>
  <c r="AQ230" i="1"/>
  <c r="AQ246" i="1"/>
  <c r="AW199" i="1" l="1"/>
  <c r="J102" i="1"/>
  <c r="J103" i="1"/>
  <c r="J115" i="1"/>
  <c r="J199" i="1"/>
  <c r="J159" i="1"/>
  <c r="J104" i="1" s="1"/>
  <c r="J184" i="1"/>
  <c r="J109" i="1" s="1"/>
  <c r="J175" i="1"/>
  <c r="J113" i="1"/>
  <c r="J112" i="1"/>
  <c r="J117" i="1"/>
  <c r="AW243" i="1"/>
  <c r="J243" i="1" s="1"/>
  <c r="J116" i="1" s="1"/>
  <c r="J107" i="1" l="1"/>
  <c r="J174" i="1"/>
  <c r="J142" i="1"/>
  <c r="J101" i="1" s="1"/>
  <c r="J110" i="1"/>
  <c r="J106" i="1" s="1"/>
  <c r="AW141" i="1"/>
  <c r="J141" i="1" l="1"/>
  <c r="J100" i="1" s="1"/>
  <c r="J34" i="1" s="1"/>
  <c r="J37" i="1" s="1"/>
  <c r="J43" i="1"/>
</calcChain>
</file>

<file path=xl/sharedStrings.xml><?xml version="1.0" encoding="utf-8"?>
<sst xmlns="http://schemas.openxmlformats.org/spreadsheetml/2006/main" count="948" uniqueCount="350">
  <si>
    <t>{7a0a36b5-40c2-4885-af3f-03e9824b5df2}</t>
  </si>
  <si>
    <t>2</t>
  </si>
  <si>
    <t>KRYCÍ LIST SOUPISU PRACÍ</t>
  </si>
  <si>
    <t>False</t>
  </si>
  <si>
    <t>Stavba:</t>
  </si>
  <si>
    <t>Objekt:</t>
  </si>
  <si>
    <t>01 - Způsobilé výdaje</t>
  </si>
  <si>
    <t>Soupis:</t>
  </si>
  <si>
    <t>01.1 - Přímé náklady</t>
  </si>
  <si>
    <t>Úroveň 3: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</si>
  <si>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</si>
  <si>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</si>
  <si>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</si>
  <si>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</si>
  <si>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</si>
  <si>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</si>
  <si>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</si>
  <si>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</si>
  <si>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</si>
  <si>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</si>
  <si>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</si>
  <si>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</si>
  <si>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</si>
  <si>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</si>
  <si>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</si>
  <si>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</si>
  <si>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</si>
  <si>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</si>
  <si>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</si>
  <si>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</si>
  <si>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</si>
  <si>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</si>
  <si>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</si>
  <si>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</si>
  <si>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</si>
  <si>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</si>
  <si>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</si>
  <si>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</si>
  <si>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</si>
  <si>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</si>
  <si>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</si>
  <si>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</si>
  <si>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</si>
  <si>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</si>
  <si>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</si>
  <si>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</si>
  <si>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</si>
  <si>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</si>
  <si>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</si>
  <si>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</si>
  <si>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</si>
  <si>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</si>
  <si>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</si>
  <si>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>HZS - Hodinové zúčtovací sazby</t>
  </si>
  <si>
    <t>VRN - Vedlejší rozpočtové náklady</t>
  </si>
  <si>
    <t xml:space="preserve">    VRN1 - Průzkumné, geodetické a projektové práce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</si>
  <si>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</si>
  <si>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</si>
  <si>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</si>
  <si>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</si>
  <si>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</si>
  <si>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</si>
  <si>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</si>
  <si>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</si>
  <si>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</si>
  <si>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Náklady soupisu celkem</t>
  </si>
  <si>
    <t>D</t>
  </si>
  <si>
    <t>PSV</t>
  </si>
  <si>
    <t>Práce a dodávky PSV</t>
  </si>
  <si>
    <t>0</t>
  </si>
  <si>
    <t>ROZPOCET</t>
  </si>
  <si>
    <t>721</t>
  </si>
  <si>
    <t>Zdravotechnika - vnitřní kanalizace</t>
  </si>
  <si>
    <t>1</t>
  </si>
  <si>
    <t>K</t>
  </si>
  <si>
    <t>m</t>
  </si>
  <si>
    <t>16</t>
  </si>
  <si>
    <t>PP</t>
  </si>
  <si>
    <t>VV</t>
  </si>
  <si>
    <t>True</t>
  </si>
  <si>
    <t>4</t>
  </si>
  <si>
    <t>721173402</t>
  </si>
  <si>
    <t>Potrubí kanalizační z PVC SN 4 svodné DN 125</t>
  </si>
  <si>
    <t>5</t>
  </si>
  <si>
    <t>6</t>
  </si>
  <si>
    <t>721174025</t>
  </si>
  <si>
    <t>Potrubí kanalizační z PP odpadní DN 110</t>
  </si>
  <si>
    <t>-309093005</t>
  </si>
  <si>
    <t>721174041</t>
  </si>
  <si>
    <t>Potrubí kanalizační z PP připojovací DN 32</t>
  </si>
  <si>
    <t>-1172469310</t>
  </si>
  <si>
    <t>9</t>
  </si>
  <si>
    <t>721174042</t>
  </si>
  <si>
    <t>Potrubí kanalizační z PP připojovací DN 40</t>
  </si>
  <si>
    <t>328014137</t>
  </si>
  <si>
    <t>721174043</t>
  </si>
  <si>
    <t>Potrubí kanalizační z PP připojovací DN 50</t>
  </si>
  <si>
    <t>-1767653411</t>
  </si>
  <si>
    <t>721174045</t>
  </si>
  <si>
    <t>Potrubí kanalizační z PP připojovací DN 110</t>
  </si>
  <si>
    <t>1294568095</t>
  </si>
  <si>
    <t>M</t>
  </si>
  <si>
    <t>kus</t>
  </si>
  <si>
    <t>32</t>
  </si>
  <si>
    <t>28615603</t>
  </si>
  <si>
    <t>čistící tvarovka odpadní pro vysoké teploty HTRE DN 110</t>
  </si>
  <si>
    <t>-1347045687</t>
  </si>
  <si>
    <t>721194.R01</t>
  </si>
  <si>
    <t>Podchycení a napojení stávající splaškové kanalizace</t>
  </si>
  <si>
    <t>2069058884</t>
  </si>
  <si>
    <t>721194103</t>
  </si>
  <si>
    <t>Vyvedení a upevnění odpadních výpustek DN 32</t>
  </si>
  <si>
    <t>-565479452</t>
  </si>
  <si>
    <t>721194109</t>
  </si>
  <si>
    <t>Vyvedení a upevnění odpadních výpustek DN 110</t>
  </si>
  <si>
    <t>253152490</t>
  </si>
  <si>
    <t>721273153</t>
  </si>
  <si>
    <t>Hlavice ventilační polypropylen PP DN 110</t>
  </si>
  <si>
    <t>-1845899344</t>
  </si>
  <si>
    <t>721290111</t>
  </si>
  <si>
    <t>Zkouška těsnosti potrubí kanalizace vodou DN do 125</t>
  </si>
  <si>
    <t>-1986988425</t>
  </si>
  <si>
    <t>998721202</t>
  </si>
  <si>
    <t>Přesun hmot procentní pro vnitřní kanalizace v objektech v přes 6 do 12 m</t>
  </si>
  <si>
    <t>%</t>
  </si>
  <si>
    <t>1534746152</t>
  </si>
  <si>
    <t>722</t>
  </si>
  <si>
    <t>Zdravotechnika - vnitřní vodovod</t>
  </si>
  <si>
    <t>722174022</t>
  </si>
  <si>
    <t>Potrubí vodovodní plastové PPR svar polyfúze PN 20 D 20x3,4 mm</t>
  </si>
  <si>
    <t>-923217842</t>
  </si>
  <si>
    <t>722174023</t>
  </si>
  <si>
    <t>Potrubí vodovodní plastové PPR svar polyfúze PN 20 D 25x4,2 mm</t>
  </si>
  <si>
    <t>-56420757</t>
  </si>
  <si>
    <t>722174024</t>
  </si>
  <si>
    <t>Potrubí vodovodní plastové PPR svar polyfúze PN 20 D 32x5,4 mm</t>
  </si>
  <si>
    <t>-1354161682</t>
  </si>
  <si>
    <t>722181231</t>
  </si>
  <si>
    <t>Ochrana vodovodního potrubí přilepenými termoizolačními trubicemi z PE tl přes 9 do 13 mm DN do 22 mm</t>
  </si>
  <si>
    <t>-587674605</t>
  </si>
  <si>
    <t>722181232</t>
  </si>
  <si>
    <t>Ochrana vodovodního potrubí přilepenými termoizolačními trubicemi z PE tl přes 9 do 13 mm DN přes 22 do 45 mm</t>
  </si>
  <si>
    <t>9224887</t>
  </si>
  <si>
    <t>722190401</t>
  </si>
  <si>
    <t>Vyvedení a upevnění výpustku DN do 25</t>
  </si>
  <si>
    <t>1221585716</t>
  </si>
  <si>
    <t>722220111</t>
  </si>
  <si>
    <t>Nástěnka pro výtokový ventil G 1/2" s jedním závitem</t>
  </si>
  <si>
    <t>-993620540</t>
  </si>
  <si>
    <t>722232123</t>
  </si>
  <si>
    <t>Kohout kulový přímý G 3/4" PN 42 do 185°C plnoprůtokový vnitřní závit</t>
  </si>
  <si>
    <t>-2038869611</t>
  </si>
  <si>
    <t>722232124</t>
  </si>
  <si>
    <t>Kohout kulový přímý G 1" PN 42 do 185°C plnoprůtokový vnitřní závit</t>
  </si>
  <si>
    <t>-2089005422</t>
  </si>
  <si>
    <t>soubor</t>
  </si>
  <si>
    <t>514094326</t>
  </si>
  <si>
    <t>722290226</t>
  </si>
  <si>
    <t>Zkouška těsnosti vodovodního potrubí závitového DN do 50</t>
  </si>
  <si>
    <t>-2053134747</t>
  </si>
  <si>
    <t>722290234</t>
  </si>
  <si>
    <t>Proplach a dezinfekce vodovodního potrubí DN do 80</t>
  </si>
  <si>
    <t>1479188268</t>
  </si>
  <si>
    <t>998722202</t>
  </si>
  <si>
    <t>Přesun hmot procentní pro vnitřní vodovod v objektech v přes 6 do 12 m</t>
  </si>
  <si>
    <t>496574717</t>
  </si>
  <si>
    <t>725</t>
  </si>
  <si>
    <t>Zdravotechnika - zařizovací předměty</t>
  </si>
  <si>
    <t>725112022</t>
  </si>
  <si>
    <t>Klozet keramický závěsný na nosné stěny s hlubokým splachováním odpad vodorovný</t>
  </si>
  <si>
    <t>-1126265393</t>
  </si>
  <si>
    <t>725121525</t>
  </si>
  <si>
    <t>Pisoárový záchodek automatický s radarovým senzorem</t>
  </si>
  <si>
    <t>-1227913564</t>
  </si>
  <si>
    <t>-1158829399</t>
  </si>
  <si>
    <t>725813111</t>
  </si>
  <si>
    <t>Ventil rohový bez připojovací trubičky nebo flexi hadičky G 1/2"</t>
  </si>
  <si>
    <t>-1976439118</t>
  </si>
  <si>
    <t>725822611</t>
  </si>
  <si>
    <t>Baterie umyvadlová stojánková páková bez výpusti</t>
  </si>
  <si>
    <t>-260162330</t>
  </si>
  <si>
    <t>779503280</t>
  </si>
  <si>
    <t>725861.R01</t>
  </si>
  <si>
    <t>273885431</t>
  </si>
  <si>
    <t>725861.R02</t>
  </si>
  <si>
    <t>1419013605</t>
  </si>
  <si>
    <t>725861102</t>
  </si>
  <si>
    <t>Zápachová uzávěrka pro umyvadla DN 40</t>
  </si>
  <si>
    <t>1455216459</t>
  </si>
  <si>
    <t>725865411</t>
  </si>
  <si>
    <t>Zápachová uzávěrka pisoárová DN 32/40</t>
  </si>
  <si>
    <t>1146633977</t>
  </si>
  <si>
    <t>998725202</t>
  </si>
  <si>
    <t>Přesun hmot procentní pro zařizovací předměty v objektech v přes 6 do 12 m</t>
  </si>
  <si>
    <t>847484030</t>
  </si>
  <si>
    <t>726</t>
  </si>
  <si>
    <t>Zdravotechnika - předstěnové instalace</t>
  </si>
  <si>
    <t>726131.R01</t>
  </si>
  <si>
    <t>System pro závěsné výlevky se samostatným ocelovým rámem</t>
  </si>
  <si>
    <t>-1335285853</t>
  </si>
  <si>
    <t>726131041</t>
  </si>
  <si>
    <t>Instalační předstěna pro klozet závěsný v 1120 mm s ovládáním zepředu do lehkých stěn s kovovou kcí</t>
  </si>
  <si>
    <t>-1521182736</t>
  </si>
  <si>
    <t>726191001</t>
  </si>
  <si>
    <t>Zvukoizolační souprava pro klozet a bidet</t>
  </si>
  <si>
    <t>820097521</t>
  </si>
  <si>
    <t>726191002</t>
  </si>
  <si>
    <t>Souprava pro předstěnovou montáž</t>
  </si>
  <si>
    <t>352716478</t>
  </si>
  <si>
    <t>998726212</t>
  </si>
  <si>
    <t>Přesun hmot procentní pro instalační prefabrikáty v objektech v přes 6 do 12 m</t>
  </si>
  <si>
    <t>1346867483</t>
  </si>
  <si>
    <t>HZS</t>
  </si>
  <si>
    <t>Hodinové zúčtovací sazby</t>
  </si>
  <si>
    <t>HZS2491</t>
  </si>
  <si>
    <t>Hodinová zúčtovací sazba dělník zednických výpomocí</t>
  </si>
  <si>
    <t>hod</t>
  </si>
  <si>
    <t>-1108976305</t>
  </si>
  <si>
    <t>VRN</t>
  </si>
  <si>
    <t>Vedlejší rozpočtové náklady</t>
  </si>
  <si>
    <t>VRN1</t>
  </si>
  <si>
    <t>Průzkumné, geodetické a projektové práce</t>
  </si>
  <si>
    <t>013244000</t>
  </si>
  <si>
    <t>Dokumentace pro provádění stavby- dílenská dle použitých materiálů a výrobků dodavatele</t>
  </si>
  <si>
    <t>…</t>
  </si>
  <si>
    <t>1024</t>
  </si>
  <si>
    <t>-1739535213</t>
  </si>
  <si>
    <t>013254.R01</t>
  </si>
  <si>
    <t>Koordinační činnost s ostatními profesemi</t>
  </si>
  <si>
    <t>2120557313</t>
  </si>
  <si>
    <t>Dokumentace skutečného provedení stavby</t>
  </si>
  <si>
    <t>013254000</t>
  </si>
  <si>
    <t>-321149048</t>
  </si>
  <si>
    <t>HSV</t>
  </si>
  <si>
    <t>Práce a dodávky HSV</t>
  </si>
  <si>
    <t>612325417</t>
  </si>
  <si>
    <t>Oprava vnitřní vápenocementové hladké omítky stěn v rozsahu plochy přes 10 do 30 % s celoplošným přeštukováním</t>
  </si>
  <si>
    <t>m2</t>
  </si>
  <si>
    <t>619996145</t>
  </si>
  <si>
    <t>Ochrana konstrukcí nebo samostatných prvků obalením geotextilií</t>
  </si>
  <si>
    <t>Úpravy povrchů, podlahy a osazování výplní</t>
  </si>
  <si>
    <t>Ostatní konstrukce a práce, bourání</t>
  </si>
  <si>
    <t>968072455</t>
  </si>
  <si>
    <t>Vybourání kovových dveřních zárubní pl do 2 m2</t>
  </si>
  <si>
    <t>977151122</t>
  </si>
  <si>
    <t>Jádrové vrty diamantovými korunkami do stavebních materiálů D přes 120 do 130 mm</t>
  </si>
  <si>
    <t>974031144</t>
  </si>
  <si>
    <t>Vysekání rýh ve zdivu cihelném hl do 70 mm š do 150 mm</t>
  </si>
  <si>
    <t>978059541</t>
  </si>
  <si>
    <t>Odsekání a odebrání obkladů stěn z vnitřních obkládaček plochy přes 1 m2</t>
  </si>
  <si>
    <t>Vysekání rýh ve zdivu cihelném hl do 150 mm š do 150 mm</t>
  </si>
  <si>
    <t>974031164</t>
  </si>
  <si>
    <t>Vysekání rýh ve zdivu cihelném hl do 50 mm š do 70 mm</t>
  </si>
  <si>
    <t>974031132</t>
  </si>
  <si>
    <t>Obezdění geberitu</t>
  </si>
  <si>
    <t>ks</t>
  </si>
  <si>
    <t>Demontáž zařizovacích předmětů</t>
  </si>
  <si>
    <t>kpl</t>
  </si>
  <si>
    <t>Hrubá výplň rýh ve stěnách maltou jakékoli šířky rýhy</t>
  </si>
  <si>
    <t>612135101</t>
  </si>
  <si>
    <t>997</t>
  </si>
  <si>
    <t>Přesun sutě</t>
  </si>
  <si>
    <t>t</t>
  </si>
  <si>
    <t>Vnitrostaveništní doprava suti a vybouraných hmot vodorovně do 50 m svisle s omezením mechanizace pro budovy a haly výšky přes 6 do 9 m</t>
  </si>
  <si>
    <t>997013219</t>
  </si>
  <si>
    <t>Příplatek k vnitrostaveništní dopravě suti a vybouraných hmot za zvětšenou dopravu suti ZKD 10 m</t>
  </si>
  <si>
    <t>Vnitrostaveništní doprava suti a vybouraných hmot vodorovně do 50 m Příplatek k cenám -3111 až -3217 za zvětšenou vodorovnou dopravu přes vymezenou dopravní vzdálenost za každých dalších i započatých 10 m</t>
  </si>
  <si>
    <t>997013501</t>
  </si>
  <si>
    <t>Odvoz suti a vybouraných hmot na skládku nebo meziskládku do 1 km se složením</t>
  </si>
  <si>
    <t>Odvoz suti a vybouraných hmot na skládku nebo meziskládku se složením, na vzdálenost do 1 km</t>
  </si>
  <si>
    <t>997013509</t>
  </si>
  <si>
    <t>Příplatek k odvozu suti a vybouraných hmot na skládku ZKD 1 km přes 1 km</t>
  </si>
  <si>
    <t>Odvoz suti a vybouraných hmot na skládku nebo meziskládku se složením, na vzdálenost Příplatek k ceně za každý další i započatý 1 km přes 1 km</t>
  </si>
  <si>
    <t>997013871</t>
  </si>
  <si>
    <t>Poplatek za uložení stavebního odpadu na recyklační skládce (skládkovné) směsného stavebního a demoličního kód odpadu 17 09 04</t>
  </si>
  <si>
    <t>Vnitrostaveništní doprava suti a vybouraných hmot pro budovy v přes 15 do 18 m s omezením mechanizace</t>
  </si>
  <si>
    <t>997013155</t>
  </si>
  <si>
    <t>10,2*5 'Přepočtené koeficientem množství</t>
  </si>
  <si>
    <t>10,2*19 'Přepočtené koeficientem množství</t>
  </si>
  <si>
    <t>997231511</t>
  </si>
  <si>
    <t>Nakládání, překládání nebo manipulace se sutí a vybouranými hmotami</t>
  </si>
  <si>
    <t>998</t>
  </si>
  <si>
    <t>Přesun hmot</t>
  </si>
  <si>
    <t>998011003</t>
  </si>
  <si>
    <t>Přesun hmot pro budovy zděné v do 24 m</t>
  </si>
  <si>
    <t>762</t>
  </si>
  <si>
    <t>Konstrukce tesařské</t>
  </si>
  <si>
    <t>763131821</t>
  </si>
  <si>
    <t>Demontáž SDK podhledu s dvouvrstvou nosnou kcí z ocelových profilů opláštění jednoduché</t>
  </si>
  <si>
    <t>763135101</t>
  </si>
  <si>
    <t>Montáž SDK kazetového podhledu z kazet 600x600 mm na zavěšenou viditelnou nosnou konstrukci</t>
  </si>
  <si>
    <t>59030570</t>
  </si>
  <si>
    <t>podhled kazetový bez děrování viditelný rastr tl 10mm 600x600mm</t>
  </si>
  <si>
    <t>766</t>
  </si>
  <si>
    <t>Konstrukce truhlářské</t>
  </si>
  <si>
    <t>766660171</t>
  </si>
  <si>
    <t>Montáž dveřních křídel dřevěných nebo plastových otevíravých do obložkové zárubně povrchově upravených jednokřídlových, šířky do 800 mm</t>
  </si>
  <si>
    <t>61162085</t>
  </si>
  <si>
    <t>dveře jednokřídlé dřevotřískové povrch laminátový plné 700x1970-2100mm</t>
  </si>
  <si>
    <t>61182307</t>
  </si>
  <si>
    <t>zárubeň jednokřídlá obložková s laminátovým povrchem tl stěny 60-150mm rozměru 600-1100/1970, 2100mm</t>
  </si>
  <si>
    <t>7666609</t>
  </si>
  <si>
    <t>D+M kliky,štítky,vložka</t>
  </si>
  <si>
    <t>564688466R</t>
  </si>
  <si>
    <t>CS ÚRS 2026 01</t>
  </si>
  <si>
    <t>R - položka</t>
  </si>
  <si>
    <t>čistící tvarovka odpadní pro vysoké teploty HTRE DN 125</t>
  </si>
  <si>
    <t>28615604</t>
  </si>
  <si>
    <t>Napojení instalace na původní rozvod</t>
  </si>
  <si>
    <t>722194.R01</t>
  </si>
  <si>
    <t>Umyvadlo keramické bílé šířky 600 mm bez krytu na sifon připevněné na stěnu šrouby</t>
  </si>
  <si>
    <t>725211603</t>
  </si>
  <si>
    <t>Držák toaletního papíru - nerez</t>
  </si>
  <si>
    <t>725841353R</t>
  </si>
  <si>
    <t>Osoušeč rukou</t>
  </si>
  <si>
    <t>Zrcadlo nástěnné 400x1600</t>
  </si>
  <si>
    <t>Ventilátor nástěný se zpětnou klapkou</t>
  </si>
  <si>
    <t>Hodinová zúčtovací sazba instalatér</t>
  </si>
  <si>
    <t>HZS2211</t>
  </si>
  <si>
    <t xml:space="preserve">    6 - Úpravy povrchů, podlahy a osazování výplní</t>
  </si>
  <si>
    <t>HSV - Práce a dodávky HSV</t>
  </si>
  <si>
    <t>781472216</t>
  </si>
  <si>
    <t>Montáž keramických obkladů stěn lepených cementovým flexibilním lepidlem hladkých přes 9 do 12 ks/m2</t>
  </si>
  <si>
    <t>5976172R</t>
  </si>
  <si>
    <t>obklad keramický nemrazuvzdorný povrch hladký/matný tl do 10mm přes 9 do 12ks/m2</t>
  </si>
  <si>
    <t>741</t>
  </si>
  <si>
    <t>Elektroinstalace - silnoproud</t>
  </si>
  <si>
    <t>741372063R</t>
  </si>
  <si>
    <t>Montáž svítidlo LED interiérové do kazetového podhledu 600x600mm, včetně dodávky světla</t>
  </si>
  <si>
    <t>000101105</t>
  </si>
  <si>
    <t>kabel CYKY 3x1,5</t>
  </si>
  <si>
    <t>000101106</t>
  </si>
  <si>
    <t>kabel CYKY 3x2,5</t>
  </si>
  <si>
    <t>000409820</t>
  </si>
  <si>
    <t>spínač/strojek 10A/250Vstř 3558-A01340 řaz. 1,1So</t>
  </si>
  <si>
    <t>000410101</t>
  </si>
  <si>
    <t>kryt spínače 1-duchý 3558A-A651 pro ř.1,6,7,1/0</t>
  </si>
  <si>
    <t>000420091</t>
  </si>
  <si>
    <t>rámeček pro 1 přístroj 3901A-B10</t>
  </si>
  <si>
    <t>Hodinová zúčtovací sazba elektrikář</t>
  </si>
  <si>
    <t>HZS2231</t>
  </si>
  <si>
    <t xml:space="preserve">    9 - Ostatní konsturkce a práce, bourání</t>
  </si>
  <si>
    <t xml:space="preserve">    997 - Přesun sutě</t>
  </si>
  <si>
    <t xml:space="preserve">    997 - Přesun hmot</t>
  </si>
  <si>
    <t xml:space="preserve">    762 - Konstrukce tesařské</t>
  </si>
  <si>
    <t xml:space="preserve">    766 - Konstrukce truhlářské</t>
  </si>
  <si>
    <t xml:space="preserve">    741 - Elektroinstalace - silnoproud</t>
  </si>
  <si>
    <t>OA  A JAZYKOVÁ ŠKOLA S PRÁVEM SJZ PARDUBICE</t>
  </si>
  <si>
    <t>Soupis prací</t>
  </si>
  <si>
    <r>
      <t xml:space="preserve">Příloha č. 1
ke Smlouvě o dílo č. D8/2026                </t>
    </r>
    <r>
      <rPr>
        <b/>
        <sz val="16"/>
        <color theme="1"/>
        <rFont val="Times New Roman"/>
        <family val="1"/>
        <charset val="238"/>
      </rPr>
      <t xml:space="preserve"> Položkový rozpočet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</si>
</sst>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"/>
  </numFmts>
  <fonts count="25">
    <font>
      <sz val="11"/>
      <color theme="1"/>
      <name val="Aptos Narrow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name val="Aptos Narrow"/>
      <family val="2"/>
      <charset val="238"/>
      <scheme val="minor"/>
    </font>
    <font>
      <sz val="8"/>
      <name val="Arial CE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8" fillId="3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4" fontId="14" fillId="0" borderId="0" xfId="0" applyNumberFormat="1" applyFont="1" applyAlignment="1">
      <alignment vertical="center"/>
    </xf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Protection="1">
      <protection locked="0"/>
    </xf>
    <xf numFmtId="4" fontId="12" fillId="0" borderId="0" xfId="0" applyNumberFormat="1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166" fontId="10" fillId="0" borderId="15" xfId="0" applyNumberFormat="1" applyFont="1" applyBorder="1" applyAlignment="1" applyProtection="1">
      <alignment vertical="center"/>
      <protection locked="0"/>
    </xf>
    <xf numFmtId="4" fontId="10" fillId="2" borderId="15" xfId="0" applyNumberFormat="1" applyFont="1" applyFill="1" applyBorder="1" applyAlignment="1" applyProtection="1">
      <alignment vertical="center"/>
      <protection locked="0"/>
    </xf>
    <xf numFmtId="4" fontId="10" fillId="0" borderId="15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6" fontId="18" fillId="0" borderId="0" xfId="0" applyNumberFormat="1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166" fontId="19" fillId="0" borderId="15" xfId="0" applyNumberFormat="1" applyFont="1" applyBorder="1" applyAlignment="1" applyProtection="1">
      <alignment vertical="center"/>
      <protection locked="0"/>
    </xf>
    <xf numFmtId="4" fontId="19" fillId="2" borderId="15" xfId="0" applyNumberFormat="1" applyFont="1" applyFill="1" applyBorder="1" applyAlignment="1" applyProtection="1">
      <alignment vertical="center"/>
      <protection locked="0"/>
    </xf>
    <xf numFmtId="166" fontId="10" fillId="2" borderId="15" xfId="0" applyNumberFormat="1" applyFont="1" applyFill="1" applyBorder="1" applyAlignment="1" applyProtection="1">
      <alignment vertical="center"/>
      <protection locked="0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166" fontId="10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3" borderId="17" xfId="0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Y248"/>
  <sheetViews>
    <sheetView tabSelected="1" workbookViewId="0">
      <selection activeCell="M10" sqref="M10"/>
    </sheetView>
  </sheetViews>
  <sheetFormatPr defaultRowHeight="14.25"/>
  <cols>
    <col min="1" max="1" width="7.125" customWidth="1"/>
    <col min="2" max="2" width="1" customWidth="1"/>
    <col min="3" max="3" width="3.625" customWidth="1"/>
    <col min="4" max="4" width="3.75" customWidth="1"/>
    <col min="5" max="5" width="14.75" customWidth="1"/>
    <col min="6" max="6" width="43.375" customWidth="1"/>
    <col min="7" max="7" width="6.375" customWidth="1"/>
    <col min="8" max="8" width="12" customWidth="1"/>
    <col min="9" max="9" width="13.375" customWidth="1"/>
    <col min="10" max="11" width="19.125" customWidth="1"/>
    <col min="12" max="12" width="9.375" customWidth="1"/>
    <col min="13" max="13" width="12.875" customWidth="1"/>
    <col min="14" max="14" width="14" customWidth="1"/>
    <col min="15" max="15" width="9.375" customWidth="1"/>
    <col min="16" max="16" width="12.875" customWidth="1"/>
    <col min="17" max="17" width="14" customWidth="1"/>
    <col min="27" max="52" width="0" hidden="1" customWidth="1"/>
  </cols>
  <sheetData>
    <row r="2" spans="2:32" ht="37.15" customHeight="1">
      <c r="C2" s="121" t="s">
        <v>349</v>
      </c>
      <c r="D2" s="121"/>
      <c r="E2" s="121"/>
      <c r="F2" s="121"/>
      <c r="AF2" s="1" t="s">
        <v>0</v>
      </c>
    </row>
    <row r="3" spans="2:32" ht="7.15" customHeight="1">
      <c r="B3" s="2"/>
      <c r="C3" s="120"/>
      <c r="D3" s="3"/>
      <c r="E3" s="3"/>
      <c r="F3" s="3"/>
      <c r="G3" s="3"/>
      <c r="H3" s="3"/>
      <c r="I3" s="3"/>
      <c r="J3" s="3"/>
      <c r="K3" s="106"/>
      <c r="AF3" s="1" t="s">
        <v>1</v>
      </c>
    </row>
    <row r="4" spans="2:32" ht="25.15" customHeight="1">
      <c r="B4" s="4"/>
      <c r="D4" s="5" t="s">
        <v>2</v>
      </c>
      <c r="K4" s="107"/>
      <c r="AF4" s="1" t="s">
        <v>3</v>
      </c>
    </row>
    <row r="5" spans="2:32" ht="7.15" customHeight="1">
      <c r="B5" s="4"/>
      <c r="K5" s="107"/>
    </row>
    <row r="6" spans="2:32" ht="12" customHeight="1">
      <c r="B6" s="4"/>
      <c r="D6" s="6" t="s">
        <v>4</v>
      </c>
      <c r="K6" s="107"/>
    </row>
    <row r="7" spans="2:32" ht="16.5" customHeight="1">
      <c r="B7" s="4"/>
      <c r="E7" s="127" t="s">
        <v>347</v>
      </c>
      <c r="F7" s="129"/>
      <c r="G7" s="129"/>
      <c r="H7" s="129"/>
      <c r="K7" s="107"/>
    </row>
    <row r="8" spans="2:32">
      <c r="B8" s="4"/>
      <c r="D8" s="6" t="s">
        <v>5</v>
      </c>
      <c r="K8" s="107"/>
    </row>
    <row r="9" spans="2:32" ht="16.5" customHeight="1">
      <c r="B9" s="4"/>
      <c r="E9" s="122"/>
      <c r="F9" s="123"/>
      <c r="G9" s="123"/>
      <c r="H9" s="123"/>
      <c r="K9" s="107"/>
    </row>
    <row r="10" spans="2:32" ht="12" customHeight="1">
      <c r="B10" s="4"/>
      <c r="D10" s="6" t="s">
        <v>7</v>
      </c>
      <c r="K10" s="107"/>
    </row>
    <row r="11" spans="2:32" s="8" customFormat="1" ht="16.5" customHeight="1">
      <c r="B11" s="7"/>
      <c r="E11" s="130" t="s">
        <v>348</v>
      </c>
      <c r="F11" s="131"/>
      <c r="G11" s="131"/>
      <c r="H11" s="131"/>
      <c r="K11" s="108"/>
    </row>
    <row r="12" spans="2:32" s="8" customFormat="1" ht="12" customHeight="1">
      <c r="B12" s="7"/>
      <c r="D12" s="6" t="s">
        <v>9</v>
      </c>
      <c r="K12" s="108"/>
    </row>
    <row r="13" spans="2:32" s="8" customFormat="1" ht="16.5" customHeight="1">
      <c r="B13" s="7"/>
      <c r="E13" s="126"/>
      <c r="F13" s="125"/>
      <c r="G13" s="125"/>
      <c r="H13" s="125"/>
      <c r="K13" s="108"/>
    </row>
    <row r="14" spans="2:32" s="8" customFormat="1">
      <c r="B14" s="7"/>
      <c r="K14" s="108"/>
    </row>
    <row r="15" spans="2:32" s="8" customFormat="1" ht="12" customHeight="1">
      <c r="B15" s="7"/>
      <c r="D15" s="6" t="s">
        <v>10</v>
      </c>
      <c r="F15" s="9" t="s">
        <v>11</v>
      </c>
      <c r="I15" s="6" t="s">
        <v>12</v>
      </c>
      <c r="J15" s="9" t="s">
        <v>11</v>
      </c>
      <c r="K15" s="108"/>
    </row>
    <row r="16" spans="2:32" s="8" customFormat="1" ht="12" customHeight="1">
      <c r="B16" s="7"/>
      <c r="D16" s="6" t="s">
        <v>13</v>
      </c>
      <c r="F16" s="9" t="s">
        <v>14</v>
      </c>
      <c r="I16" s="6" t="s">
        <v>15</v>
      </c>
      <c r="J16" s="10">
        <v>46191</v>
      </c>
      <c r="K16" s="108"/>
    </row>
    <row r="17" spans="2:11" s="8" customFormat="1" ht="10.9" customHeight="1">
      <c r="B17" s="7"/>
      <c r="K17" s="108"/>
    </row>
    <row r="18" spans="2:11" s="8" customFormat="1" ht="12" customHeight="1">
      <c r="B18" s="7"/>
      <c r="D18" s="6" t="s">
        <v>16</v>
      </c>
      <c r="I18" s="6" t="s">
        <v>17</v>
      </c>
      <c r="J18" s="9" t="s">
        <v>11</v>
      </c>
      <c r="K18" s="108"/>
    </row>
    <row r="19" spans="2:11" s="8" customFormat="1" ht="18" customHeight="1">
      <c r="B19" s="7"/>
      <c r="E19" s="9" t="s">
        <v>14</v>
      </c>
      <c r="I19" s="6" t="s">
        <v>18</v>
      </c>
      <c r="J19" s="9" t="s">
        <v>11</v>
      </c>
      <c r="K19" s="108"/>
    </row>
    <row r="20" spans="2:11" s="8" customFormat="1" ht="7.15" customHeight="1">
      <c r="B20" s="7"/>
      <c r="K20" s="108"/>
    </row>
    <row r="21" spans="2:11" s="8" customFormat="1" ht="12" customHeight="1">
      <c r="B21" s="7"/>
      <c r="D21" s="6" t="s">
        <v>19</v>
      </c>
      <c r="I21" s="6" t="s">
        <v>17</v>
      </c>
      <c r="J21" s="11"/>
      <c r="K21" s="108"/>
    </row>
    <row r="22" spans="2:11" s="8" customFormat="1" ht="18" customHeight="1">
      <c r="B22" s="7"/>
      <c r="E22" s="132"/>
      <c r="F22" s="129"/>
      <c r="G22" s="129"/>
      <c r="H22" s="129"/>
      <c r="I22" s="6" t="s">
        <v>18</v>
      </c>
      <c r="J22" s="11"/>
      <c r="K22" s="108"/>
    </row>
    <row r="23" spans="2:11" s="8" customFormat="1" ht="7.15" customHeight="1">
      <c r="B23" s="7"/>
      <c r="K23" s="108"/>
    </row>
    <row r="24" spans="2:11" s="8" customFormat="1" ht="12" customHeight="1">
      <c r="B24" s="7"/>
      <c r="D24" s="6" t="s">
        <v>20</v>
      </c>
      <c r="I24" s="6" t="s">
        <v>17</v>
      </c>
      <c r="J24" s="9" t="s">
        <v>11</v>
      </c>
      <c r="K24" s="108"/>
    </row>
    <row r="25" spans="2:11" s="8" customFormat="1" ht="18" customHeight="1">
      <c r="B25" s="7"/>
      <c r="E25" s="9" t="s">
        <v>14</v>
      </c>
      <c r="I25" s="6" t="s">
        <v>18</v>
      </c>
      <c r="J25" s="9" t="s">
        <v>11</v>
      </c>
      <c r="K25" s="108"/>
    </row>
    <row r="26" spans="2:11" s="8" customFormat="1" ht="7.15" customHeight="1">
      <c r="B26" s="7"/>
      <c r="K26" s="108"/>
    </row>
    <row r="27" spans="2:11" s="8" customFormat="1" ht="12" customHeight="1">
      <c r="B27" s="7"/>
      <c r="D27" s="6" t="s">
        <v>21</v>
      </c>
      <c r="I27" s="6" t="s">
        <v>17</v>
      </c>
      <c r="J27" s="9" t="s">
        <v>11</v>
      </c>
      <c r="K27" s="108"/>
    </row>
    <row r="28" spans="2:11" s="8" customFormat="1" ht="18" customHeight="1">
      <c r="B28" s="7"/>
      <c r="E28" s="9" t="s">
        <v>14</v>
      </c>
      <c r="I28" s="6" t="s">
        <v>18</v>
      </c>
      <c r="J28" s="9" t="s">
        <v>11</v>
      </c>
      <c r="K28" s="108"/>
    </row>
    <row r="29" spans="2:11" s="8" customFormat="1" ht="7.15" customHeight="1">
      <c r="B29" s="7"/>
      <c r="K29" s="108"/>
    </row>
    <row r="30" spans="2:11" s="8" customFormat="1" ht="12" customHeight="1">
      <c r="B30" s="7"/>
      <c r="D30" s="6" t="s">
        <v>22</v>
      </c>
      <c r="K30" s="108"/>
    </row>
    <row r="31" spans="2:11" s="13" customFormat="1" ht="16.5" customHeight="1">
      <c r="B31" s="12"/>
      <c r="E31" s="127" t="s">
        <v>11</v>
      </c>
      <c r="F31" s="127"/>
      <c r="G31" s="127"/>
      <c r="H31" s="127"/>
      <c r="K31" s="109"/>
    </row>
    <row r="32" spans="2:11" s="8" customFormat="1" ht="7.15" customHeight="1">
      <c r="B32" s="7"/>
      <c r="K32" s="108"/>
    </row>
    <row r="33" spans="2:11" s="8" customFormat="1" ht="7.15" customHeight="1">
      <c r="B33" s="7"/>
      <c r="D33" s="14"/>
      <c r="E33" s="14"/>
      <c r="F33" s="14"/>
      <c r="G33" s="14"/>
      <c r="H33" s="14"/>
      <c r="I33" s="14"/>
      <c r="J33" s="14"/>
      <c r="K33" s="110"/>
    </row>
    <row r="34" spans="2:11" s="8" customFormat="1" ht="25.35" customHeight="1">
      <c r="B34" s="7"/>
      <c r="D34" s="15" t="s">
        <v>23</v>
      </c>
      <c r="J34" s="16">
        <f>J100</f>
        <v>0</v>
      </c>
      <c r="K34" s="108"/>
    </row>
    <row r="35" spans="2:11" s="8" customFormat="1" ht="7.15" customHeight="1">
      <c r="B35" s="7"/>
      <c r="D35" s="14"/>
      <c r="E35" s="14"/>
      <c r="F35" s="14"/>
      <c r="G35" s="14"/>
      <c r="H35" s="14"/>
      <c r="I35" s="14"/>
      <c r="J35" s="14"/>
      <c r="K35" s="110"/>
    </row>
    <row r="36" spans="2:11" s="8" customFormat="1" ht="14.65" customHeight="1">
      <c r="B36" s="7"/>
      <c r="F36" s="17" t="s">
        <v>24</v>
      </c>
      <c r="I36" s="17" t="s">
        <v>25</v>
      </c>
      <c r="J36" s="17" t="s">
        <v>26</v>
      </c>
      <c r="K36" s="108"/>
    </row>
    <row r="37" spans="2:11" s="8" customFormat="1" ht="14.65" customHeight="1">
      <c r="B37" s="7"/>
      <c r="D37" s="18" t="s">
        <v>27</v>
      </c>
      <c r="E37" s="6" t="s">
        <v>28</v>
      </c>
      <c r="F37" s="19">
        <v>0</v>
      </c>
      <c r="I37" s="20">
        <v>0.21</v>
      </c>
      <c r="J37" s="19">
        <f>21/100*J34</f>
        <v>0</v>
      </c>
      <c r="K37" s="108"/>
    </row>
    <row r="38" spans="2:11" s="8" customFormat="1" ht="14.65" customHeight="1">
      <c r="B38" s="7"/>
      <c r="E38" s="6" t="s">
        <v>29</v>
      </c>
      <c r="F38" s="19">
        <v>0</v>
      </c>
      <c r="I38" s="20">
        <v>0.12</v>
      </c>
      <c r="J38" s="19">
        <v>0</v>
      </c>
      <c r="K38" s="108"/>
    </row>
    <row r="39" spans="2:11" s="8" customFormat="1" ht="14.65" hidden="1" customHeight="1">
      <c r="B39" s="7"/>
      <c r="E39" s="6" t="s">
        <v>30</v>
      </c>
      <c r="F39" s="19" t="e">
        <f>ROUND((SUM(AS141:AS247)),  2)</f>
        <v>#REF!</v>
      </c>
      <c r="I39" s="20">
        <v>0.21</v>
      </c>
      <c r="J39" s="19">
        <f>0</f>
        <v>0</v>
      </c>
      <c r="K39" s="108"/>
    </row>
    <row r="40" spans="2:11" s="8" customFormat="1" ht="14.65" hidden="1" customHeight="1">
      <c r="B40" s="7"/>
      <c r="E40" s="6" t="s">
        <v>31</v>
      </c>
      <c r="F40" s="19" t="e">
        <f>ROUND((SUM(AT141:AT247)),  2)</f>
        <v>#REF!</v>
      </c>
      <c r="I40" s="20">
        <v>0.15</v>
      </c>
      <c r="J40" s="19">
        <f>0</f>
        <v>0</v>
      </c>
      <c r="K40" s="108"/>
    </row>
    <row r="41" spans="2:11" s="8" customFormat="1" ht="14.65" hidden="1" customHeight="1">
      <c r="B41" s="7"/>
      <c r="E41" s="6" t="s">
        <v>32</v>
      </c>
      <c r="F41" s="19" t="e">
        <f>ROUND((SUM(AU141:AU247)),  2)</f>
        <v>#REF!</v>
      </c>
      <c r="I41" s="20">
        <v>0</v>
      </c>
      <c r="J41" s="19">
        <f>0</f>
        <v>0</v>
      </c>
      <c r="K41" s="108"/>
    </row>
    <row r="42" spans="2:11" s="8" customFormat="1" ht="7.15" customHeight="1">
      <c r="B42" s="7"/>
      <c r="K42" s="108"/>
    </row>
    <row r="43" spans="2:11" s="8" customFormat="1" ht="25.35" customHeight="1">
      <c r="B43" s="7"/>
      <c r="C43" s="21"/>
      <c r="D43" s="22" t="s">
        <v>33</v>
      </c>
      <c r="E43" s="23"/>
      <c r="F43" s="23"/>
      <c r="G43" s="24" t="s">
        <v>34</v>
      </c>
      <c r="H43" s="25" t="s">
        <v>35</v>
      </c>
      <c r="I43" s="23"/>
      <c r="J43" s="26">
        <f>SUM(J34:J41)</f>
        <v>0</v>
      </c>
      <c r="K43" s="111"/>
    </row>
    <row r="44" spans="2:11" s="8" customFormat="1" ht="14.65" customHeight="1">
      <c r="B44" s="7"/>
      <c r="K44" s="108"/>
    </row>
    <row r="45" spans="2:11" ht="14.65" customHeight="1">
      <c r="B45" s="4"/>
      <c r="K45" s="107"/>
    </row>
    <row r="46" spans="2:11" ht="14.65" customHeight="1">
      <c r="B46" s="4"/>
      <c r="K46" s="107"/>
    </row>
    <row r="47" spans="2:11" ht="14.65" customHeight="1">
      <c r="B47" s="4"/>
      <c r="K47" s="107"/>
    </row>
    <row r="48" spans="2:11" ht="14.65" customHeight="1">
      <c r="B48" s="4"/>
      <c r="K48" s="107"/>
    </row>
    <row r="49" spans="2:11" ht="14.65" customHeight="1">
      <c r="B49" s="4"/>
      <c r="K49" s="107"/>
    </row>
    <row r="50" spans="2:11" s="8" customFormat="1" ht="14.65" customHeight="1">
      <c r="B50" s="7"/>
      <c r="D50" s="27" t="s">
        <v>36</v>
      </c>
      <c r="E50" s="28"/>
      <c r="F50" s="28"/>
      <c r="G50" s="27" t="s">
        <v>37</v>
      </c>
      <c r="H50" s="28"/>
      <c r="I50" s="28"/>
      <c r="J50" s="28"/>
      <c r="K50" s="112"/>
    </row>
    <row r="51" spans="2:11">
      <c r="B51" s="4"/>
      <c r="K51" s="107"/>
    </row>
    <row r="52" spans="2:11">
      <c r="B52" s="4"/>
      <c r="K52" s="107"/>
    </row>
    <row r="53" spans="2:11">
      <c r="B53" s="4"/>
      <c r="K53" s="107"/>
    </row>
    <row r="54" spans="2:11">
      <c r="B54" s="4"/>
      <c r="K54" s="107"/>
    </row>
    <row r="55" spans="2:11">
      <c r="B55" s="4"/>
      <c r="K55" s="107"/>
    </row>
    <row r="56" spans="2:11">
      <c r="B56" s="4"/>
      <c r="K56" s="107"/>
    </row>
    <row r="57" spans="2:11">
      <c r="B57" s="4"/>
      <c r="K57" s="107"/>
    </row>
    <row r="58" spans="2:11">
      <c r="B58" s="4"/>
      <c r="K58" s="107"/>
    </row>
    <row r="59" spans="2:11">
      <c r="B59" s="4"/>
      <c r="K59" s="107"/>
    </row>
    <row r="60" spans="2:11">
      <c r="B60" s="4"/>
      <c r="K60" s="107"/>
    </row>
    <row r="61" spans="2:11" s="8" customFormat="1">
      <c r="B61" s="7"/>
      <c r="D61" s="29" t="s">
        <v>38</v>
      </c>
      <c r="E61" s="30"/>
      <c r="F61" s="31" t="s">
        <v>39</v>
      </c>
      <c r="G61" s="29" t="s">
        <v>38</v>
      </c>
      <c r="H61" s="30"/>
      <c r="I61" s="30"/>
      <c r="J61" s="32" t="s">
        <v>39</v>
      </c>
      <c r="K61" s="113"/>
    </row>
    <row r="62" spans="2:11">
      <c r="B62" s="4"/>
      <c r="K62" s="107"/>
    </row>
    <row r="63" spans="2:11">
      <c r="B63" s="4"/>
      <c r="K63" s="107"/>
    </row>
    <row r="64" spans="2:11">
      <c r="B64" s="4"/>
      <c r="K64" s="107"/>
    </row>
    <row r="65" spans="2:11" s="8" customFormat="1">
      <c r="B65" s="7"/>
      <c r="D65" s="27" t="s">
        <v>40</v>
      </c>
      <c r="E65" s="28"/>
      <c r="F65" s="28"/>
      <c r="G65" s="27" t="s">
        <v>41</v>
      </c>
      <c r="H65" s="28"/>
      <c r="I65" s="28"/>
      <c r="J65" s="28"/>
      <c r="K65" s="112"/>
    </row>
    <row r="66" spans="2:11">
      <c r="B66" s="4"/>
      <c r="K66" s="107"/>
    </row>
    <row r="67" spans="2:11">
      <c r="B67" s="4"/>
      <c r="K67" s="107"/>
    </row>
    <row r="68" spans="2:11">
      <c r="B68" s="4"/>
      <c r="K68" s="107"/>
    </row>
    <row r="69" spans="2:11">
      <c r="B69" s="4"/>
      <c r="K69" s="107"/>
    </row>
    <row r="70" spans="2:11">
      <c r="B70" s="4"/>
      <c r="K70" s="107"/>
    </row>
    <row r="71" spans="2:11">
      <c r="B71" s="4"/>
      <c r="K71" s="107"/>
    </row>
    <row r="72" spans="2:11">
      <c r="B72" s="4"/>
      <c r="K72" s="107"/>
    </row>
    <row r="73" spans="2:11">
      <c r="B73" s="4"/>
      <c r="K73" s="107"/>
    </row>
    <row r="74" spans="2:11">
      <c r="B74" s="4"/>
      <c r="K74" s="107"/>
    </row>
    <row r="75" spans="2:11">
      <c r="B75" s="4"/>
      <c r="K75" s="107"/>
    </row>
    <row r="76" spans="2:11" s="8" customFormat="1">
      <c r="B76" s="7"/>
      <c r="D76" s="29" t="s">
        <v>38</v>
      </c>
      <c r="E76" s="30"/>
      <c r="F76" s="31" t="s">
        <v>39</v>
      </c>
      <c r="G76" s="29" t="s">
        <v>38</v>
      </c>
      <c r="H76" s="30"/>
      <c r="I76" s="30"/>
      <c r="J76" s="32" t="s">
        <v>39</v>
      </c>
      <c r="K76" s="113"/>
    </row>
    <row r="77" spans="2:11" s="8" customFormat="1" ht="14.65" customHeight="1">
      <c r="B77" s="33"/>
      <c r="C77" s="34"/>
      <c r="D77" s="34"/>
      <c r="E77" s="34"/>
      <c r="F77" s="34"/>
      <c r="G77" s="34"/>
      <c r="H77" s="34"/>
      <c r="I77" s="34"/>
      <c r="J77" s="34"/>
      <c r="K77" s="114"/>
    </row>
    <row r="78" spans="2:11">
      <c r="K78" s="107"/>
    </row>
    <row r="79" spans="2:11">
      <c r="K79" s="107"/>
    </row>
    <row r="80" spans="2:11">
      <c r="K80" s="107"/>
    </row>
    <row r="81" spans="2:11" s="8" customFormat="1" ht="7.15" customHeight="1">
      <c r="B81" s="35"/>
      <c r="C81" s="36"/>
      <c r="D81" s="36"/>
      <c r="E81" s="36"/>
      <c r="F81" s="36"/>
      <c r="G81" s="36"/>
      <c r="H81" s="36"/>
      <c r="I81" s="36"/>
      <c r="J81" s="36"/>
      <c r="K81" s="115"/>
    </row>
    <row r="82" spans="2:11" s="8" customFormat="1" ht="25.15" customHeight="1">
      <c r="B82" s="7"/>
      <c r="C82" s="5" t="s">
        <v>42</v>
      </c>
      <c r="K82" s="108"/>
    </row>
    <row r="83" spans="2:11" s="8" customFormat="1" ht="7.15" customHeight="1">
      <c r="B83" s="7"/>
      <c r="K83" s="108"/>
    </row>
    <row r="84" spans="2:11" s="8" customFormat="1" ht="12" customHeight="1">
      <c r="B84" s="7"/>
      <c r="C84" s="6" t="s">
        <v>4</v>
      </c>
      <c r="K84" s="108"/>
    </row>
    <row r="85" spans="2:11" s="8" customFormat="1" ht="16.5" customHeight="1">
      <c r="B85" s="7"/>
      <c r="E85" s="122" t="str">
        <f>E7</f>
        <v>OA  A JAZYKOVÁ ŠKOLA S PRÁVEM SJZ PARDUBICE</v>
      </c>
      <c r="F85" s="128"/>
      <c r="G85" s="128"/>
      <c r="H85" s="128"/>
      <c r="K85" s="108"/>
    </row>
    <row r="86" spans="2:11" ht="12" customHeight="1">
      <c r="B86" s="4"/>
      <c r="C86" s="6" t="s">
        <v>5</v>
      </c>
      <c r="K86" s="107"/>
    </row>
    <row r="87" spans="2:11" ht="16.5" customHeight="1">
      <c r="B87" s="4"/>
      <c r="E87" s="122"/>
      <c r="F87" s="123"/>
      <c r="G87" s="123"/>
      <c r="H87" s="123"/>
      <c r="K87" s="107"/>
    </row>
    <row r="88" spans="2:11" ht="12" customHeight="1">
      <c r="B88" s="4"/>
      <c r="C88" s="6" t="s">
        <v>7</v>
      </c>
      <c r="K88" s="107"/>
    </row>
    <row r="89" spans="2:11" s="8" customFormat="1" ht="16.5" customHeight="1">
      <c r="B89" s="7"/>
      <c r="E89" s="124"/>
      <c r="F89" s="125"/>
      <c r="G89" s="125"/>
      <c r="H89" s="125"/>
      <c r="K89" s="108"/>
    </row>
    <row r="90" spans="2:11" s="8" customFormat="1" ht="12" customHeight="1">
      <c r="B90" s="7"/>
      <c r="C90" s="6" t="s">
        <v>9</v>
      </c>
      <c r="K90" s="108"/>
    </row>
    <row r="91" spans="2:11" s="8" customFormat="1" ht="16.5" customHeight="1">
      <c r="B91" s="7"/>
      <c r="E91" s="126"/>
      <c r="F91" s="125"/>
      <c r="G91" s="125"/>
      <c r="H91" s="125"/>
      <c r="K91" s="108"/>
    </row>
    <row r="92" spans="2:11" s="8" customFormat="1" ht="7.15" customHeight="1">
      <c r="B92" s="7"/>
      <c r="K92" s="108"/>
    </row>
    <row r="93" spans="2:11" s="8" customFormat="1" ht="12" customHeight="1">
      <c r="B93" s="7"/>
      <c r="C93" s="6" t="s">
        <v>13</v>
      </c>
      <c r="F93" s="9" t="str">
        <f>F16</f>
        <v xml:space="preserve"> </v>
      </c>
      <c r="I93" s="6" t="s">
        <v>15</v>
      </c>
      <c r="J93" s="10">
        <f>IF(J16="","",J16)</f>
        <v>46191</v>
      </c>
      <c r="K93" s="108"/>
    </row>
    <row r="94" spans="2:11" s="8" customFormat="1" ht="7.15" customHeight="1">
      <c r="B94" s="7"/>
      <c r="K94" s="108"/>
    </row>
    <row r="95" spans="2:11" s="8" customFormat="1" ht="15.4" customHeight="1">
      <c r="B95" s="7"/>
      <c r="C95" s="6" t="s">
        <v>16</v>
      </c>
      <c r="F95" s="9" t="str">
        <f>E19</f>
        <v xml:space="preserve"> </v>
      </c>
      <c r="I95" s="6" t="s">
        <v>20</v>
      </c>
      <c r="J95" s="37" t="str">
        <f>E25</f>
        <v xml:space="preserve"> </v>
      </c>
      <c r="K95" s="108"/>
    </row>
    <row r="96" spans="2:11" s="8" customFormat="1" ht="15.4" customHeight="1">
      <c r="B96" s="7"/>
      <c r="C96" s="6" t="s">
        <v>19</v>
      </c>
      <c r="F96" s="9" t="str">
        <f>IF(E22="","",E22)</f>
        <v/>
      </c>
      <c r="I96" s="6" t="s">
        <v>21</v>
      </c>
      <c r="J96" s="37" t="str">
        <f>E28</f>
        <v xml:space="preserve"> </v>
      </c>
      <c r="K96" s="108"/>
    </row>
    <row r="97" spans="2:33" s="8" customFormat="1" ht="10.35" customHeight="1">
      <c r="B97" s="7"/>
      <c r="K97" s="108"/>
    </row>
    <row r="98" spans="2:33" s="8" customFormat="1" ht="29.25" customHeight="1">
      <c r="B98" s="7"/>
      <c r="C98" s="38" t="s">
        <v>43</v>
      </c>
      <c r="D98" s="21"/>
      <c r="E98" s="21"/>
      <c r="F98" s="21"/>
      <c r="G98" s="21"/>
      <c r="H98" s="21"/>
      <c r="I98" s="21"/>
      <c r="J98" s="39" t="s">
        <v>44</v>
      </c>
      <c r="K98" s="116"/>
    </row>
    <row r="99" spans="2:33" s="8" customFormat="1" ht="10.35" customHeight="1">
      <c r="B99" s="7"/>
      <c r="K99" s="108"/>
    </row>
    <row r="100" spans="2:33" s="8" customFormat="1" ht="22.9" customHeight="1">
      <c r="B100" s="7"/>
      <c r="C100" s="40" t="s">
        <v>45</v>
      </c>
      <c r="J100" s="16">
        <f>J141</f>
        <v>0</v>
      </c>
      <c r="K100" s="108"/>
      <c r="AG100" s="1" t="s">
        <v>46</v>
      </c>
    </row>
    <row r="101" spans="2:33" s="42" customFormat="1" ht="25.15" customHeight="1">
      <c r="B101" s="41"/>
      <c r="D101" s="43" t="s">
        <v>320</v>
      </c>
      <c r="E101" s="44"/>
      <c r="F101" s="44"/>
      <c r="G101" s="44"/>
      <c r="H101" s="44"/>
      <c r="I101" s="44"/>
      <c r="J101" s="45">
        <f>J142</f>
        <v>0</v>
      </c>
      <c r="K101" s="117"/>
    </row>
    <row r="102" spans="2:33" s="42" customFormat="1" ht="25.15" customHeight="1">
      <c r="B102" s="41"/>
      <c r="D102" s="48" t="s">
        <v>319</v>
      </c>
      <c r="E102" s="49"/>
      <c r="F102" s="49"/>
      <c r="G102" s="49"/>
      <c r="H102" s="49"/>
      <c r="I102" s="49"/>
      <c r="J102" s="45">
        <f>J147</f>
        <v>0</v>
      </c>
      <c r="K102" s="117"/>
    </row>
    <row r="103" spans="2:33" s="42" customFormat="1" ht="25.15" customHeight="1">
      <c r="B103" s="41"/>
      <c r="D103" s="48" t="s">
        <v>341</v>
      </c>
      <c r="E103" s="44"/>
      <c r="F103" s="44"/>
      <c r="G103" s="44"/>
      <c r="H103" s="44"/>
      <c r="I103" s="44"/>
      <c r="J103" s="45">
        <f>J147</f>
        <v>0</v>
      </c>
      <c r="K103" s="117"/>
    </row>
    <row r="104" spans="2:33" s="42" customFormat="1" ht="25.15" customHeight="1">
      <c r="B104" s="41"/>
      <c r="D104" s="48" t="s">
        <v>342</v>
      </c>
      <c r="E104" s="44"/>
      <c r="F104" s="44"/>
      <c r="G104" s="44"/>
      <c r="H104" s="44"/>
      <c r="I104" s="44"/>
      <c r="J104" s="45">
        <f>J159</f>
        <v>0</v>
      </c>
      <c r="K104" s="117"/>
    </row>
    <row r="105" spans="2:33" s="42" customFormat="1" ht="25.15" customHeight="1">
      <c r="B105" s="41"/>
      <c r="D105" s="48" t="s">
        <v>343</v>
      </c>
      <c r="E105" s="44"/>
      <c r="F105" s="44"/>
      <c r="G105" s="44"/>
      <c r="H105" s="44"/>
      <c r="I105" s="44"/>
      <c r="J105" s="45">
        <f>J172</f>
        <v>0</v>
      </c>
      <c r="K105" s="117"/>
    </row>
    <row r="106" spans="2:33" s="42" customFormat="1" ht="25.15" customHeight="1">
      <c r="B106" s="41"/>
      <c r="D106" s="43" t="s">
        <v>47</v>
      </c>
      <c r="E106" s="44"/>
      <c r="F106" s="44"/>
      <c r="G106" s="44"/>
      <c r="H106" s="44"/>
      <c r="I106" s="44"/>
      <c r="J106" s="45">
        <f>SUM(J109:J113)</f>
        <v>0</v>
      </c>
      <c r="K106" s="117"/>
    </row>
    <row r="107" spans="2:33" s="42" customFormat="1" ht="25.15" customHeight="1">
      <c r="B107" s="41"/>
      <c r="D107" s="48" t="s">
        <v>344</v>
      </c>
      <c r="E107" s="49"/>
      <c r="F107" s="49"/>
      <c r="G107" s="49"/>
      <c r="H107" s="49"/>
      <c r="I107" s="49"/>
      <c r="J107" s="50">
        <f>J175</f>
        <v>0</v>
      </c>
      <c r="K107" s="117"/>
    </row>
    <row r="108" spans="2:33" s="42" customFormat="1" ht="25.15" customHeight="1">
      <c r="B108" s="41"/>
      <c r="D108" s="48" t="s">
        <v>345</v>
      </c>
      <c r="E108" s="49"/>
      <c r="F108" s="49"/>
      <c r="G108" s="49"/>
      <c r="H108" s="49"/>
      <c r="I108" s="49"/>
      <c r="J108" s="50">
        <f>J179</f>
        <v>0</v>
      </c>
      <c r="K108" s="117"/>
    </row>
    <row r="109" spans="2:33" s="47" customFormat="1" ht="19.899999999999999" customHeight="1">
      <c r="B109" s="46"/>
      <c r="D109" s="48" t="s">
        <v>48</v>
      </c>
      <c r="E109" s="49"/>
      <c r="F109" s="49"/>
      <c r="G109" s="49"/>
      <c r="H109" s="49"/>
      <c r="I109" s="49"/>
      <c r="J109" s="50">
        <f>J184</f>
        <v>0</v>
      </c>
      <c r="K109" s="118"/>
    </row>
    <row r="110" spans="2:33" s="47" customFormat="1" ht="19.899999999999999" customHeight="1">
      <c r="B110" s="46"/>
      <c r="D110" s="48" t="s">
        <v>49</v>
      </c>
      <c r="E110" s="49"/>
      <c r="F110" s="49"/>
      <c r="G110" s="49"/>
      <c r="H110" s="49"/>
      <c r="I110" s="49"/>
      <c r="J110" s="50">
        <f>J199</f>
        <v>0</v>
      </c>
      <c r="K110" s="118"/>
    </row>
    <row r="111" spans="2:33" s="47" customFormat="1" ht="19.899999999999999" customHeight="1">
      <c r="B111" s="46"/>
      <c r="D111" s="48" t="s">
        <v>50</v>
      </c>
      <c r="E111" s="49"/>
      <c r="F111" s="49"/>
      <c r="G111" s="49"/>
      <c r="H111" s="49"/>
      <c r="I111" s="49"/>
      <c r="J111" s="50">
        <f>J213</f>
        <v>0</v>
      </c>
      <c r="K111" s="118"/>
    </row>
    <row r="112" spans="2:33" s="47" customFormat="1" ht="19.899999999999999" customHeight="1">
      <c r="B112" s="46"/>
      <c r="D112" s="48" t="s">
        <v>51</v>
      </c>
      <c r="E112" s="49"/>
      <c r="F112" s="49"/>
      <c r="G112" s="49"/>
      <c r="H112" s="49"/>
      <c r="I112" s="49"/>
      <c r="J112" s="50">
        <f>J213</f>
        <v>0</v>
      </c>
      <c r="K112" s="118"/>
    </row>
    <row r="113" spans="2:11" s="47" customFormat="1" ht="19.899999999999999" customHeight="1">
      <c r="B113" s="46"/>
      <c r="D113" s="48" t="s">
        <v>52</v>
      </c>
      <c r="E113" s="49"/>
      <c r="F113" s="49"/>
      <c r="G113" s="49"/>
      <c r="H113" s="49"/>
      <c r="I113" s="49"/>
      <c r="J113" s="50">
        <f>J226</f>
        <v>0</v>
      </c>
      <c r="K113" s="118"/>
    </row>
    <row r="114" spans="2:11" s="47" customFormat="1" ht="19.899999999999999" customHeight="1">
      <c r="B114" s="46"/>
      <c r="D114" s="48" t="s">
        <v>346</v>
      </c>
      <c r="E114" s="49"/>
      <c r="F114" s="49"/>
      <c r="G114" s="49"/>
      <c r="H114" s="49"/>
      <c r="I114" s="49"/>
      <c r="J114" s="50">
        <f>J232</f>
        <v>0</v>
      </c>
      <c r="K114" s="118"/>
    </row>
    <row r="115" spans="2:11" s="42" customFormat="1" ht="25.15" customHeight="1">
      <c r="B115" s="41"/>
      <c r="D115" s="43" t="s">
        <v>53</v>
      </c>
      <c r="E115" s="44"/>
      <c r="F115" s="44"/>
      <c r="G115" s="44"/>
      <c r="H115" s="44"/>
      <c r="I115" s="44"/>
      <c r="J115" s="45">
        <f>J240</f>
        <v>0</v>
      </c>
      <c r="K115" s="117"/>
    </row>
    <row r="116" spans="2:11" s="42" customFormat="1" ht="25.15" customHeight="1">
      <c r="B116" s="41"/>
      <c r="D116" s="43" t="s">
        <v>54</v>
      </c>
      <c r="E116" s="44"/>
      <c r="F116" s="44"/>
      <c r="G116" s="44"/>
      <c r="H116" s="44"/>
      <c r="I116" s="44"/>
      <c r="J116" s="45">
        <f>J243</f>
        <v>0</v>
      </c>
      <c r="K116" s="117"/>
    </row>
    <row r="117" spans="2:11" s="47" customFormat="1" ht="19.899999999999999" customHeight="1">
      <c r="B117" s="46"/>
      <c r="D117" s="48" t="s">
        <v>55</v>
      </c>
      <c r="E117" s="49"/>
      <c r="F117" s="49"/>
      <c r="G117" s="49"/>
      <c r="H117" s="49"/>
      <c r="I117" s="49"/>
      <c r="J117" s="50">
        <f>J244</f>
        <v>0</v>
      </c>
      <c r="K117" s="118"/>
    </row>
    <row r="118" spans="2:11" s="8" customFormat="1" ht="21.75" customHeight="1">
      <c r="B118" s="7"/>
      <c r="K118" s="108"/>
    </row>
    <row r="119" spans="2:11" s="8" customFormat="1" ht="7.15" customHeight="1">
      <c r="B119" s="33"/>
      <c r="C119" s="34"/>
      <c r="D119" s="34"/>
      <c r="E119" s="34"/>
      <c r="F119" s="34"/>
      <c r="G119" s="34"/>
      <c r="H119" s="34"/>
      <c r="I119" s="34"/>
      <c r="J119" s="34"/>
      <c r="K119" s="114"/>
    </row>
    <row r="123" spans="2:11" s="8" customFormat="1" ht="7.1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8" customFormat="1" ht="25.15" customHeight="1">
      <c r="B124" s="7"/>
      <c r="C124" s="5" t="s">
        <v>56</v>
      </c>
    </row>
    <row r="125" spans="2:11" s="8" customFormat="1" ht="7.15" customHeight="1">
      <c r="B125" s="7"/>
    </row>
    <row r="126" spans="2:11" s="8" customFormat="1" ht="12" customHeight="1">
      <c r="B126" s="7"/>
      <c r="C126" s="6" t="s">
        <v>4</v>
      </c>
    </row>
    <row r="127" spans="2:11" s="8" customFormat="1" ht="16.5" customHeight="1">
      <c r="B127" s="7"/>
      <c r="E127" s="122" t="str">
        <f>E7</f>
        <v>OA  A JAZYKOVÁ ŠKOLA S PRÁVEM SJZ PARDUBICE</v>
      </c>
      <c r="F127" s="128"/>
      <c r="G127" s="128"/>
      <c r="H127" s="128"/>
    </row>
    <row r="128" spans="2:11" ht="12" customHeight="1">
      <c r="B128" s="4"/>
      <c r="C128" s="6" t="s">
        <v>5</v>
      </c>
    </row>
    <row r="129" spans="2:49" ht="16.5" customHeight="1">
      <c r="B129" s="4"/>
      <c r="E129" s="122" t="s">
        <v>6</v>
      </c>
      <c r="F129" s="123"/>
      <c r="G129" s="123"/>
      <c r="H129" s="123"/>
    </row>
    <row r="130" spans="2:49" ht="12" customHeight="1">
      <c r="B130" s="4"/>
      <c r="C130" s="6" t="s">
        <v>7</v>
      </c>
    </row>
    <row r="131" spans="2:49" s="8" customFormat="1" ht="16.5" customHeight="1">
      <c r="B131" s="7"/>
      <c r="E131" s="124" t="s">
        <v>8</v>
      </c>
      <c r="F131" s="125"/>
      <c r="G131" s="125"/>
      <c r="H131" s="125"/>
    </row>
    <row r="132" spans="2:49" s="8" customFormat="1" ht="12" customHeight="1">
      <c r="B132" s="7"/>
      <c r="C132" s="6" t="s">
        <v>9</v>
      </c>
    </row>
    <row r="133" spans="2:49" s="8" customFormat="1" ht="16.5" customHeight="1">
      <c r="B133" s="7"/>
      <c r="E133" s="126">
        <f>E13</f>
        <v>0</v>
      </c>
      <c r="F133" s="125"/>
      <c r="G133" s="125"/>
      <c r="H133" s="125"/>
    </row>
    <row r="134" spans="2:49" s="8" customFormat="1" ht="7.15" customHeight="1">
      <c r="B134" s="7"/>
    </row>
    <row r="135" spans="2:49" s="8" customFormat="1" ht="12" customHeight="1">
      <c r="B135" s="7"/>
      <c r="C135" s="6" t="s">
        <v>13</v>
      </c>
      <c r="F135" s="9" t="str">
        <f>F16</f>
        <v xml:space="preserve"> </v>
      </c>
      <c r="I135" s="6" t="s">
        <v>15</v>
      </c>
      <c r="J135" s="10">
        <f>IF(J16="","",J16)</f>
        <v>46191</v>
      </c>
    </row>
    <row r="136" spans="2:49" s="8" customFormat="1" ht="7.15" customHeight="1">
      <c r="B136" s="7"/>
    </row>
    <row r="137" spans="2:49" s="8" customFormat="1" ht="15.4" customHeight="1">
      <c r="B137" s="7"/>
      <c r="C137" s="6" t="s">
        <v>16</v>
      </c>
      <c r="F137" s="9" t="str">
        <f>E19</f>
        <v xml:space="preserve"> </v>
      </c>
      <c r="I137" s="6" t="s">
        <v>20</v>
      </c>
      <c r="J137" s="37" t="str">
        <f>E25</f>
        <v xml:space="preserve"> </v>
      </c>
    </row>
    <row r="138" spans="2:49" s="8" customFormat="1" ht="15.4" customHeight="1">
      <c r="B138" s="7"/>
      <c r="C138" s="6" t="s">
        <v>19</v>
      </c>
      <c r="F138" s="9" t="str">
        <f>IF(E22="","",E22)</f>
        <v/>
      </c>
      <c r="I138" s="6" t="s">
        <v>21</v>
      </c>
      <c r="J138" s="37" t="str">
        <f>E28</f>
        <v xml:space="preserve"> </v>
      </c>
    </row>
    <row r="139" spans="2:49" s="8" customFormat="1" ht="10.35" customHeight="1">
      <c r="B139" s="7"/>
    </row>
    <row r="140" spans="2:49" s="55" customFormat="1" ht="29.25" customHeight="1">
      <c r="B140" s="51"/>
      <c r="C140" s="52" t="s">
        <v>57</v>
      </c>
      <c r="D140" s="53" t="s">
        <v>58</v>
      </c>
      <c r="E140" s="53" t="s">
        <v>59</v>
      </c>
      <c r="F140" s="53" t="s">
        <v>60</v>
      </c>
      <c r="G140" s="53" t="s">
        <v>61</v>
      </c>
      <c r="H140" s="53" t="s">
        <v>62</v>
      </c>
      <c r="I140" s="53" t="s">
        <v>63</v>
      </c>
      <c r="J140" s="53" t="s">
        <v>44</v>
      </c>
      <c r="K140" s="54" t="s">
        <v>64</v>
      </c>
    </row>
    <row r="141" spans="2:49" s="8" customFormat="1" ht="22.9" customHeight="1">
      <c r="B141" s="7"/>
      <c r="C141" s="56" t="s">
        <v>65</v>
      </c>
      <c r="J141" s="57">
        <f>J174+J142</f>
        <v>0</v>
      </c>
      <c r="AF141" s="1" t="s">
        <v>66</v>
      </c>
      <c r="AG141" s="1" t="s">
        <v>46</v>
      </c>
      <c r="AW141" s="58" t="e">
        <f>#REF!+AW240+AW243</f>
        <v>#REF!</v>
      </c>
    </row>
    <row r="142" spans="2:49" s="8" customFormat="1" ht="22.9" customHeight="1">
      <c r="B142" s="7"/>
      <c r="C142" s="60"/>
      <c r="D142" s="61" t="s">
        <v>66</v>
      </c>
      <c r="E142" s="62" t="s">
        <v>233</v>
      </c>
      <c r="F142" s="62" t="s">
        <v>234</v>
      </c>
      <c r="G142" s="60"/>
      <c r="H142" s="60"/>
      <c r="I142" s="63"/>
      <c r="J142" s="64">
        <f>J143+J147+J159+J172</f>
        <v>0</v>
      </c>
      <c r="AF142" s="1"/>
      <c r="AG142" s="1"/>
      <c r="AW142" s="58"/>
    </row>
    <row r="143" spans="2:49" s="8" customFormat="1">
      <c r="B143" s="7"/>
      <c r="C143" s="60"/>
      <c r="D143" s="61" t="s">
        <v>66</v>
      </c>
      <c r="E143" s="67" t="s">
        <v>84</v>
      </c>
      <c r="F143" s="67" t="s">
        <v>240</v>
      </c>
      <c r="G143" s="60"/>
      <c r="H143" s="60"/>
      <c r="I143" s="63"/>
      <c r="J143" s="68">
        <f>SUM(J144:J146)</f>
        <v>0</v>
      </c>
      <c r="K143" s="60"/>
      <c r="AF143" s="1"/>
      <c r="AG143" s="1"/>
      <c r="AW143" s="58"/>
    </row>
    <row r="144" spans="2:49" s="8" customFormat="1" ht="22.9" customHeight="1">
      <c r="B144" s="7"/>
      <c r="C144" s="70">
        <v>1</v>
      </c>
      <c r="D144" s="70" t="s">
        <v>74</v>
      </c>
      <c r="E144" s="71" t="s">
        <v>235</v>
      </c>
      <c r="F144" s="72" t="s">
        <v>236</v>
      </c>
      <c r="G144" s="73" t="s">
        <v>237</v>
      </c>
      <c r="H144" s="74">
        <v>75</v>
      </c>
      <c r="I144" s="75">
        <v>0</v>
      </c>
      <c r="J144" s="76">
        <f>H144*I144</f>
        <v>0</v>
      </c>
      <c r="K144" s="72" t="s">
        <v>304</v>
      </c>
      <c r="AF144" s="1"/>
      <c r="AG144" s="1"/>
      <c r="AW144" s="58"/>
    </row>
    <row r="145" spans="2:49" s="8" customFormat="1" ht="22.9" customHeight="1">
      <c r="B145" s="7"/>
      <c r="C145" s="70">
        <v>2</v>
      </c>
      <c r="D145" s="70" t="s">
        <v>74</v>
      </c>
      <c r="E145" s="71" t="s">
        <v>238</v>
      </c>
      <c r="F145" s="72" t="s">
        <v>239</v>
      </c>
      <c r="G145" s="73" t="s">
        <v>237</v>
      </c>
      <c r="H145" s="74">
        <v>45</v>
      </c>
      <c r="I145" s="75">
        <v>0</v>
      </c>
      <c r="J145" s="76">
        <f t="shared" ref="J145:J146" si="0">H145*I145</f>
        <v>0</v>
      </c>
      <c r="K145" s="72" t="s">
        <v>304</v>
      </c>
      <c r="AF145" s="1"/>
      <c r="AG145" s="1"/>
      <c r="AW145" s="58"/>
    </row>
    <row r="146" spans="2:49" s="8" customFormat="1" ht="22.9" customHeight="1">
      <c r="B146" s="7"/>
      <c r="C146" s="70">
        <v>3</v>
      </c>
      <c r="D146" s="70" t="s">
        <v>74</v>
      </c>
      <c r="E146" s="71" t="s">
        <v>259</v>
      </c>
      <c r="F146" s="72" t="s">
        <v>258</v>
      </c>
      <c r="G146" s="73" t="s">
        <v>237</v>
      </c>
      <c r="H146" s="74">
        <v>23.6</v>
      </c>
      <c r="I146" s="75">
        <v>0</v>
      </c>
      <c r="J146" s="76">
        <f t="shared" si="0"/>
        <v>0</v>
      </c>
      <c r="K146" s="72" t="s">
        <v>304</v>
      </c>
      <c r="AF146" s="1"/>
      <c r="AG146" s="1"/>
      <c r="AW146" s="58"/>
    </row>
    <row r="147" spans="2:49" s="8" customFormat="1">
      <c r="B147" s="7"/>
      <c r="C147" s="60"/>
      <c r="D147" s="61" t="s">
        <v>66</v>
      </c>
      <c r="E147" s="67" t="s">
        <v>91</v>
      </c>
      <c r="F147" s="67" t="s">
        <v>241</v>
      </c>
      <c r="G147" s="60"/>
      <c r="H147" s="60"/>
      <c r="I147" s="63"/>
      <c r="J147" s="68">
        <f>SUM(J148:J158)</f>
        <v>0</v>
      </c>
      <c r="AF147" s="1"/>
      <c r="AG147" s="1"/>
      <c r="AW147" s="58"/>
    </row>
    <row r="148" spans="2:49" s="8" customFormat="1" ht="22.9" customHeight="1">
      <c r="B148" s="7"/>
      <c r="C148" s="70">
        <v>4</v>
      </c>
      <c r="D148" s="70" t="s">
        <v>74</v>
      </c>
      <c r="E148" s="71" t="s">
        <v>242</v>
      </c>
      <c r="F148" s="72" t="s">
        <v>243</v>
      </c>
      <c r="G148" s="73" t="s">
        <v>237</v>
      </c>
      <c r="H148" s="74">
        <v>12.6</v>
      </c>
      <c r="I148" s="75">
        <v>0</v>
      </c>
      <c r="J148" s="76">
        <f>H148*I148</f>
        <v>0</v>
      </c>
      <c r="K148" s="72" t="s">
        <v>304</v>
      </c>
      <c r="AF148" s="1"/>
      <c r="AG148" s="1"/>
      <c r="AW148" s="58"/>
    </row>
    <row r="149" spans="2:49" s="8" customFormat="1" ht="22.9" customHeight="1">
      <c r="B149" s="7"/>
      <c r="C149" s="70">
        <v>5</v>
      </c>
      <c r="D149" s="70" t="s">
        <v>74</v>
      </c>
      <c r="E149" s="71" t="s">
        <v>244</v>
      </c>
      <c r="F149" s="72" t="s">
        <v>245</v>
      </c>
      <c r="G149" s="73" t="s">
        <v>75</v>
      </c>
      <c r="H149" s="74">
        <v>6.2</v>
      </c>
      <c r="I149" s="75">
        <v>0</v>
      </c>
      <c r="J149" s="76">
        <f t="shared" ref="J149:J158" si="1">H149*I149</f>
        <v>0</v>
      </c>
      <c r="K149" s="72" t="s">
        <v>304</v>
      </c>
      <c r="AF149" s="1"/>
      <c r="AG149" s="1"/>
      <c r="AW149" s="58"/>
    </row>
    <row r="150" spans="2:49" s="8" customFormat="1" ht="22.9" customHeight="1">
      <c r="B150" s="7"/>
      <c r="C150" s="70">
        <v>6</v>
      </c>
      <c r="D150" s="70" t="s">
        <v>74</v>
      </c>
      <c r="E150" s="71" t="s">
        <v>253</v>
      </c>
      <c r="F150" s="72" t="s">
        <v>252</v>
      </c>
      <c r="G150" s="73" t="s">
        <v>75</v>
      </c>
      <c r="H150" s="74">
        <v>103</v>
      </c>
      <c r="I150" s="75">
        <v>0</v>
      </c>
      <c r="J150" s="76">
        <f t="shared" si="1"/>
        <v>0</v>
      </c>
      <c r="K150" s="72" t="s">
        <v>304</v>
      </c>
      <c r="AF150" s="1"/>
      <c r="AG150" s="1"/>
      <c r="AW150" s="58"/>
    </row>
    <row r="151" spans="2:49" s="8" customFormat="1" ht="22.9" customHeight="1">
      <c r="B151" s="7"/>
      <c r="C151" s="70">
        <v>7</v>
      </c>
      <c r="D151" s="70" t="s">
        <v>74</v>
      </c>
      <c r="E151" s="71" t="s">
        <v>246</v>
      </c>
      <c r="F151" s="72" t="s">
        <v>247</v>
      </c>
      <c r="G151" s="73" t="s">
        <v>75</v>
      </c>
      <c r="H151" s="74">
        <v>95</v>
      </c>
      <c r="I151" s="75">
        <v>0</v>
      </c>
      <c r="J151" s="76">
        <f t="shared" si="1"/>
        <v>0</v>
      </c>
      <c r="K151" s="72" t="s">
        <v>304</v>
      </c>
      <c r="AF151" s="1"/>
      <c r="AG151" s="1"/>
      <c r="AW151" s="58"/>
    </row>
    <row r="152" spans="2:49" s="8" customFormat="1" ht="22.9" customHeight="1">
      <c r="B152" s="7"/>
      <c r="C152" s="70">
        <v>8</v>
      </c>
      <c r="D152" s="70" t="s">
        <v>74</v>
      </c>
      <c r="E152" s="71" t="s">
        <v>251</v>
      </c>
      <c r="F152" s="72" t="s">
        <v>250</v>
      </c>
      <c r="G152" s="73" t="s">
        <v>75</v>
      </c>
      <c r="H152" s="74">
        <v>38</v>
      </c>
      <c r="I152" s="75">
        <v>0</v>
      </c>
      <c r="J152" s="76">
        <f t="shared" si="1"/>
        <v>0</v>
      </c>
      <c r="K152" s="72" t="s">
        <v>304</v>
      </c>
      <c r="AF152" s="1"/>
      <c r="AG152" s="1"/>
      <c r="AW152" s="58"/>
    </row>
    <row r="153" spans="2:49" s="8" customFormat="1" ht="22.9" customHeight="1">
      <c r="B153" s="7"/>
      <c r="C153" s="70">
        <v>9</v>
      </c>
      <c r="D153" s="70" t="s">
        <v>74</v>
      </c>
      <c r="E153" s="71" t="s">
        <v>248</v>
      </c>
      <c r="F153" s="72" t="s">
        <v>249</v>
      </c>
      <c r="G153" s="73" t="s">
        <v>237</v>
      </c>
      <c r="H153" s="74">
        <v>17</v>
      </c>
      <c r="I153" s="75">
        <v>0</v>
      </c>
      <c r="J153" s="76">
        <f t="shared" si="1"/>
        <v>0</v>
      </c>
      <c r="K153" s="72" t="s">
        <v>304</v>
      </c>
      <c r="AF153" s="1"/>
      <c r="AG153" s="1"/>
      <c r="AW153" s="58"/>
    </row>
    <row r="154" spans="2:49" s="8" customFormat="1" ht="22.9" customHeight="1">
      <c r="B154" s="7"/>
      <c r="C154" s="70">
        <v>10</v>
      </c>
      <c r="D154" s="70" t="s">
        <v>74</v>
      </c>
      <c r="E154" s="71" t="s">
        <v>303</v>
      </c>
      <c r="F154" s="72" t="s">
        <v>256</v>
      </c>
      <c r="G154" s="73" t="s">
        <v>257</v>
      </c>
      <c r="H154" s="74">
        <v>1</v>
      </c>
      <c r="I154" s="75">
        <v>0</v>
      </c>
      <c r="J154" s="76">
        <f t="shared" si="1"/>
        <v>0</v>
      </c>
      <c r="K154" s="8" t="s">
        <v>305</v>
      </c>
      <c r="AF154" s="1"/>
      <c r="AG154" s="1"/>
      <c r="AW154" s="58"/>
    </row>
    <row r="155" spans="2:49" s="8" customFormat="1" ht="22.9" customHeight="1">
      <c r="B155" s="7"/>
      <c r="C155" s="70">
        <v>11</v>
      </c>
      <c r="D155" s="70" t="s">
        <v>74</v>
      </c>
      <c r="E155" s="71" t="s">
        <v>235</v>
      </c>
      <c r="F155" s="72" t="s">
        <v>254</v>
      </c>
      <c r="G155" s="73" t="s">
        <v>255</v>
      </c>
      <c r="H155" s="74">
        <v>7</v>
      </c>
      <c r="I155" s="75">
        <v>0</v>
      </c>
      <c r="J155" s="76">
        <f t="shared" si="1"/>
        <v>0</v>
      </c>
      <c r="K155" s="72" t="s">
        <v>305</v>
      </c>
      <c r="AF155" s="1"/>
      <c r="AG155" s="1"/>
      <c r="AW155" s="58"/>
    </row>
    <row r="156" spans="2:49" s="8" customFormat="1" ht="22.9" customHeight="1">
      <c r="B156" s="7"/>
      <c r="C156" s="70">
        <v>12</v>
      </c>
      <c r="D156" s="70" t="s">
        <v>74</v>
      </c>
      <c r="E156" s="71" t="s">
        <v>238</v>
      </c>
      <c r="F156" s="72" t="s">
        <v>239</v>
      </c>
      <c r="G156" s="73" t="s">
        <v>237</v>
      </c>
      <c r="H156" s="74">
        <v>25</v>
      </c>
      <c r="I156" s="75">
        <v>0</v>
      </c>
      <c r="J156" s="76">
        <f t="shared" si="1"/>
        <v>0</v>
      </c>
      <c r="K156" s="72" t="s">
        <v>304</v>
      </c>
      <c r="AF156" s="1"/>
      <c r="AG156" s="1"/>
      <c r="AW156" s="58"/>
    </row>
    <row r="157" spans="2:49" s="8" customFormat="1" ht="22.9" customHeight="1">
      <c r="B157" s="7"/>
      <c r="C157" s="95">
        <v>13</v>
      </c>
      <c r="D157" s="95" t="s">
        <v>74</v>
      </c>
      <c r="E157" s="96" t="s">
        <v>321</v>
      </c>
      <c r="F157" s="97" t="s">
        <v>322</v>
      </c>
      <c r="G157" s="98" t="s">
        <v>237</v>
      </c>
      <c r="H157" s="99">
        <v>17</v>
      </c>
      <c r="I157" s="75">
        <v>0</v>
      </c>
      <c r="J157" s="76">
        <f t="shared" si="1"/>
        <v>0</v>
      </c>
      <c r="K157" s="119"/>
      <c r="AF157" s="1"/>
      <c r="AG157" s="1"/>
      <c r="AW157" s="58"/>
    </row>
    <row r="158" spans="2:49" s="8" customFormat="1" ht="22.9" customHeight="1">
      <c r="B158" s="7"/>
      <c r="C158" s="101">
        <v>14</v>
      </c>
      <c r="D158" s="101" t="s">
        <v>101</v>
      </c>
      <c r="E158" s="102" t="s">
        <v>323</v>
      </c>
      <c r="F158" s="103" t="s">
        <v>324</v>
      </c>
      <c r="G158" s="104" t="s">
        <v>237</v>
      </c>
      <c r="H158" s="105">
        <v>19</v>
      </c>
      <c r="I158" s="93">
        <v>0</v>
      </c>
      <c r="J158" s="76">
        <f t="shared" si="1"/>
        <v>0</v>
      </c>
      <c r="K158" s="119"/>
      <c r="AF158" s="1"/>
      <c r="AG158" s="1"/>
      <c r="AW158" s="58"/>
    </row>
    <row r="159" spans="2:49" s="8" customFormat="1">
      <c r="B159" s="7"/>
      <c r="C159" s="60"/>
      <c r="D159" s="61" t="s">
        <v>66</v>
      </c>
      <c r="E159" s="67" t="s">
        <v>260</v>
      </c>
      <c r="F159" s="67" t="s">
        <v>261</v>
      </c>
      <c r="G159" s="60"/>
      <c r="H159" s="60"/>
      <c r="I159" s="63"/>
      <c r="J159" s="68">
        <f>SUM(J160:J171)</f>
        <v>0</v>
      </c>
      <c r="K159" s="60"/>
      <c r="AF159" s="1"/>
      <c r="AG159" s="1"/>
      <c r="AW159" s="58"/>
    </row>
    <row r="160" spans="2:49" s="8" customFormat="1" ht="22.9" customHeight="1">
      <c r="B160" s="7"/>
      <c r="C160" s="70">
        <v>15</v>
      </c>
      <c r="D160" s="70" t="s">
        <v>74</v>
      </c>
      <c r="E160" s="71" t="s">
        <v>276</v>
      </c>
      <c r="F160" s="72" t="s">
        <v>275</v>
      </c>
      <c r="G160" s="73" t="s">
        <v>262</v>
      </c>
      <c r="H160" s="74">
        <v>10.199999999999999</v>
      </c>
      <c r="I160" s="75">
        <v>0</v>
      </c>
      <c r="J160" s="76">
        <f>H160*I160</f>
        <v>0</v>
      </c>
      <c r="K160" s="72" t="s">
        <v>304</v>
      </c>
      <c r="AF160" s="1"/>
      <c r="AG160" s="1"/>
      <c r="AW160" s="58"/>
    </row>
    <row r="161" spans="2:49" s="8" customFormat="1" ht="30" customHeight="1">
      <c r="B161" s="7"/>
      <c r="D161" s="79" t="s">
        <v>77</v>
      </c>
      <c r="F161" s="80" t="s">
        <v>263</v>
      </c>
      <c r="I161" s="81"/>
      <c r="AF161" s="1"/>
      <c r="AG161" s="1"/>
      <c r="AW161" s="58"/>
    </row>
    <row r="162" spans="2:49" s="8" customFormat="1" ht="22.9" customHeight="1">
      <c r="B162" s="7"/>
      <c r="C162" s="70">
        <v>16</v>
      </c>
      <c r="D162" s="70" t="s">
        <v>74</v>
      </c>
      <c r="E162" s="71" t="s">
        <v>264</v>
      </c>
      <c r="F162" s="72" t="s">
        <v>265</v>
      </c>
      <c r="G162" s="73" t="s">
        <v>262</v>
      </c>
      <c r="H162" s="74">
        <f>10.2*5</f>
        <v>51</v>
      </c>
      <c r="I162" s="75">
        <v>0</v>
      </c>
      <c r="J162" s="76">
        <f>H162*I162</f>
        <v>0</v>
      </c>
      <c r="K162" s="72" t="s">
        <v>304</v>
      </c>
      <c r="AF162" s="1"/>
      <c r="AG162" s="1"/>
      <c r="AW162" s="58"/>
    </row>
    <row r="163" spans="2:49" s="8" customFormat="1" ht="29.25">
      <c r="B163" s="7"/>
      <c r="D163" s="79" t="s">
        <v>77</v>
      </c>
      <c r="F163" s="80" t="s">
        <v>266</v>
      </c>
      <c r="I163" s="81"/>
      <c r="AF163" s="1"/>
      <c r="AG163" s="1"/>
      <c r="AW163" s="58"/>
    </row>
    <row r="164" spans="2:49" s="8" customFormat="1" ht="22.9" customHeight="1">
      <c r="B164" s="7"/>
      <c r="C164" s="83"/>
      <c r="D164" s="79" t="s">
        <v>78</v>
      </c>
      <c r="E164" s="83"/>
      <c r="F164" s="85" t="s">
        <v>277</v>
      </c>
      <c r="G164" s="83"/>
      <c r="H164" s="86">
        <v>8416.8950000000004</v>
      </c>
      <c r="I164" s="87"/>
      <c r="J164" s="83"/>
      <c r="K164" s="83"/>
      <c r="AF164" s="1"/>
      <c r="AG164" s="1"/>
      <c r="AW164" s="58"/>
    </row>
    <row r="165" spans="2:49" s="8" customFormat="1" ht="22.9" customHeight="1">
      <c r="B165" s="7"/>
      <c r="C165" s="70">
        <v>17</v>
      </c>
      <c r="D165" s="70" t="s">
        <v>74</v>
      </c>
      <c r="E165" s="71" t="s">
        <v>267</v>
      </c>
      <c r="F165" s="72" t="s">
        <v>268</v>
      </c>
      <c r="G165" s="73" t="s">
        <v>262</v>
      </c>
      <c r="H165" s="74">
        <v>10.199999999999999</v>
      </c>
      <c r="I165" s="75">
        <v>0</v>
      </c>
      <c r="J165" s="76">
        <f>H165*I165</f>
        <v>0</v>
      </c>
      <c r="K165" s="72" t="s">
        <v>304</v>
      </c>
      <c r="AF165" s="1"/>
      <c r="AG165" s="1"/>
      <c r="AW165" s="58"/>
    </row>
    <row r="166" spans="2:49" s="8" customFormat="1" ht="22.9" customHeight="1">
      <c r="B166" s="7"/>
      <c r="D166" s="79" t="s">
        <v>77</v>
      </c>
      <c r="F166" s="80" t="s">
        <v>269</v>
      </c>
      <c r="I166" s="81"/>
      <c r="AF166" s="1"/>
      <c r="AG166" s="1"/>
      <c r="AW166" s="58"/>
    </row>
    <row r="167" spans="2:49" s="8" customFormat="1" ht="22.9" customHeight="1">
      <c r="B167" s="7"/>
      <c r="C167" s="70">
        <v>18</v>
      </c>
      <c r="D167" s="70" t="s">
        <v>74</v>
      </c>
      <c r="E167" s="71" t="s">
        <v>270</v>
      </c>
      <c r="F167" s="72" t="s">
        <v>271</v>
      </c>
      <c r="G167" s="73" t="s">
        <v>262</v>
      </c>
      <c r="H167" s="74">
        <f>10.2*19</f>
        <v>193.79999999999998</v>
      </c>
      <c r="I167" s="75">
        <v>0</v>
      </c>
      <c r="J167" s="76">
        <f>H167*I167</f>
        <v>0</v>
      </c>
      <c r="K167" s="72" t="s">
        <v>304</v>
      </c>
      <c r="AF167" s="1"/>
      <c r="AG167" s="1"/>
      <c r="AW167" s="58"/>
    </row>
    <row r="168" spans="2:49" s="8" customFormat="1" ht="19.5">
      <c r="B168" s="7"/>
      <c r="D168" s="79" t="s">
        <v>77</v>
      </c>
      <c r="F168" s="80" t="s">
        <v>272</v>
      </c>
      <c r="I168" s="81"/>
      <c r="AF168" s="1"/>
      <c r="AG168" s="1"/>
      <c r="AW168" s="58"/>
    </row>
    <row r="169" spans="2:49" s="8" customFormat="1" ht="22.9" customHeight="1">
      <c r="B169" s="7"/>
      <c r="C169" s="83"/>
      <c r="D169" s="79" t="s">
        <v>78</v>
      </c>
      <c r="E169" s="83"/>
      <c r="F169" s="85" t="s">
        <v>278</v>
      </c>
      <c r="G169" s="83"/>
      <c r="H169" s="86">
        <v>193.8</v>
      </c>
      <c r="I169" s="87"/>
      <c r="J169" s="83"/>
      <c r="K169" s="83"/>
      <c r="AF169" s="1"/>
      <c r="AG169" s="1"/>
      <c r="AW169" s="58"/>
    </row>
    <row r="170" spans="2:49" s="8" customFormat="1" ht="22.9" customHeight="1">
      <c r="B170" s="7"/>
      <c r="C170" s="70">
        <v>19</v>
      </c>
      <c r="D170" s="70" t="s">
        <v>74</v>
      </c>
      <c r="E170" s="71" t="s">
        <v>273</v>
      </c>
      <c r="F170" s="72" t="s">
        <v>274</v>
      </c>
      <c r="G170" s="73" t="s">
        <v>262</v>
      </c>
      <c r="H170" s="74">
        <v>10.199999999999999</v>
      </c>
      <c r="I170" s="75">
        <v>0</v>
      </c>
      <c r="J170" s="76">
        <f>H170*I170</f>
        <v>0</v>
      </c>
      <c r="K170" s="72" t="s">
        <v>304</v>
      </c>
      <c r="AF170" s="1"/>
      <c r="AG170" s="1"/>
      <c r="AW170" s="58"/>
    </row>
    <row r="171" spans="2:49" s="8" customFormat="1" ht="22.9" customHeight="1">
      <c r="B171" s="7"/>
      <c r="C171" s="70">
        <v>20</v>
      </c>
      <c r="D171" s="70" t="s">
        <v>74</v>
      </c>
      <c r="E171" s="71" t="s">
        <v>279</v>
      </c>
      <c r="F171" s="72" t="s">
        <v>280</v>
      </c>
      <c r="G171" s="73" t="s">
        <v>262</v>
      </c>
      <c r="H171" s="74">
        <v>10.199999999999999</v>
      </c>
      <c r="I171" s="75">
        <v>0</v>
      </c>
      <c r="J171" s="76">
        <f>H171*I171</f>
        <v>0</v>
      </c>
      <c r="K171" s="72" t="s">
        <v>304</v>
      </c>
      <c r="AF171" s="1"/>
      <c r="AG171" s="1"/>
      <c r="AW171" s="58"/>
    </row>
    <row r="172" spans="2:49" s="8" customFormat="1" ht="22.9" customHeight="1">
      <c r="B172" s="59"/>
      <c r="C172" s="60"/>
      <c r="D172" s="61" t="s">
        <v>66</v>
      </c>
      <c r="E172" s="67" t="s">
        <v>281</v>
      </c>
      <c r="F172" s="67" t="s">
        <v>282</v>
      </c>
      <c r="G172" s="60"/>
      <c r="H172" s="60"/>
      <c r="I172" s="63"/>
      <c r="J172" s="68">
        <f>SUM(J173)</f>
        <v>0</v>
      </c>
      <c r="AF172" s="1"/>
      <c r="AG172" s="1"/>
      <c r="AW172" s="58"/>
    </row>
    <row r="173" spans="2:49" s="8" customFormat="1" ht="22.9" customHeight="1">
      <c r="B173" s="7"/>
      <c r="C173" s="95">
        <v>21</v>
      </c>
      <c r="D173" s="95" t="s">
        <v>74</v>
      </c>
      <c r="E173" s="96" t="s">
        <v>283</v>
      </c>
      <c r="F173" s="97" t="s">
        <v>284</v>
      </c>
      <c r="G173" s="98" t="s">
        <v>262</v>
      </c>
      <c r="H173" s="99">
        <v>7.3</v>
      </c>
      <c r="I173" s="75">
        <v>0</v>
      </c>
      <c r="J173" s="100">
        <f>I173*H173</f>
        <v>0</v>
      </c>
      <c r="K173" s="72" t="s">
        <v>304</v>
      </c>
      <c r="AF173" s="1"/>
      <c r="AG173" s="1"/>
      <c r="AW173" s="58"/>
    </row>
    <row r="174" spans="2:49" s="8" customFormat="1" ht="22.9" customHeight="1">
      <c r="B174" s="7"/>
      <c r="C174" s="60"/>
      <c r="D174" s="61" t="s">
        <v>66</v>
      </c>
      <c r="E174" s="62" t="s">
        <v>67</v>
      </c>
      <c r="F174" s="62" t="s">
        <v>68</v>
      </c>
      <c r="G174" s="60"/>
      <c r="H174" s="60"/>
      <c r="I174" s="63"/>
      <c r="J174" s="64">
        <f>J175+J179+J184+J199+J213+J226+J232</f>
        <v>0</v>
      </c>
      <c r="K174" s="119"/>
      <c r="AF174" s="1"/>
      <c r="AG174" s="1"/>
      <c r="AW174" s="58"/>
    </row>
    <row r="175" spans="2:49" s="8" customFormat="1" ht="22.9" customHeight="1">
      <c r="B175" s="7"/>
      <c r="C175" s="60"/>
      <c r="D175" s="61" t="s">
        <v>66</v>
      </c>
      <c r="E175" s="67" t="s">
        <v>285</v>
      </c>
      <c r="F175" s="67" t="s">
        <v>286</v>
      </c>
      <c r="G175" s="60"/>
      <c r="H175" s="60"/>
      <c r="I175" s="63"/>
      <c r="J175" s="68">
        <f>SUM(J176:J178)</f>
        <v>0</v>
      </c>
      <c r="AF175" s="1"/>
      <c r="AG175" s="1"/>
      <c r="AW175" s="58"/>
    </row>
    <row r="176" spans="2:49" s="8" customFormat="1" ht="22.9" customHeight="1">
      <c r="B176" s="7"/>
      <c r="C176" s="95">
        <v>22</v>
      </c>
      <c r="D176" s="95" t="s">
        <v>74</v>
      </c>
      <c r="E176" s="96" t="s">
        <v>287</v>
      </c>
      <c r="F176" s="97" t="s">
        <v>288</v>
      </c>
      <c r="G176" s="98" t="s">
        <v>237</v>
      </c>
      <c r="H176" s="99">
        <v>32.1</v>
      </c>
      <c r="I176" s="75">
        <v>0</v>
      </c>
      <c r="J176" s="100">
        <f>H176*I176</f>
        <v>0</v>
      </c>
      <c r="K176" s="72" t="s">
        <v>304</v>
      </c>
      <c r="AF176" s="1"/>
      <c r="AG176" s="1"/>
      <c r="AW176" s="58"/>
    </row>
    <row r="177" spans="2:51" s="8" customFormat="1" ht="22.9" customHeight="1">
      <c r="B177" s="7"/>
      <c r="C177" s="95">
        <v>23</v>
      </c>
      <c r="D177" s="95" t="s">
        <v>74</v>
      </c>
      <c r="E177" s="96" t="s">
        <v>289</v>
      </c>
      <c r="F177" s="97" t="s">
        <v>290</v>
      </c>
      <c r="G177" s="98" t="s">
        <v>237</v>
      </c>
      <c r="H177" s="99">
        <v>32.1</v>
      </c>
      <c r="I177" s="75">
        <v>0</v>
      </c>
      <c r="J177" s="100">
        <f t="shared" ref="J177:J178" si="2">H177*I177</f>
        <v>0</v>
      </c>
      <c r="K177" s="72" t="s">
        <v>304</v>
      </c>
      <c r="AF177" s="1"/>
      <c r="AG177" s="1"/>
      <c r="AW177" s="58"/>
    </row>
    <row r="178" spans="2:51" s="8" customFormat="1" ht="22.9" customHeight="1">
      <c r="B178" s="7"/>
      <c r="C178" s="101">
        <v>24</v>
      </c>
      <c r="D178" s="101" t="s">
        <v>101</v>
      </c>
      <c r="E178" s="102" t="s">
        <v>291</v>
      </c>
      <c r="F178" s="103" t="s">
        <v>292</v>
      </c>
      <c r="G178" s="104" t="s">
        <v>237</v>
      </c>
      <c r="H178" s="105">
        <f>32.1*1.1</f>
        <v>35.31</v>
      </c>
      <c r="I178" s="93">
        <v>0</v>
      </c>
      <c r="J178" s="100">
        <f t="shared" si="2"/>
        <v>0</v>
      </c>
      <c r="K178" s="72" t="s">
        <v>304</v>
      </c>
      <c r="AF178" s="1"/>
      <c r="AG178" s="1"/>
      <c r="AW178" s="58"/>
    </row>
    <row r="179" spans="2:51" s="8" customFormat="1" ht="22.9" customHeight="1">
      <c r="B179" s="7"/>
      <c r="C179" s="60"/>
      <c r="D179" s="61" t="s">
        <v>66</v>
      </c>
      <c r="E179" s="67" t="s">
        <v>293</v>
      </c>
      <c r="F179" s="67" t="s">
        <v>294</v>
      </c>
      <c r="G179" s="60"/>
      <c r="H179" s="60"/>
      <c r="I179" s="63"/>
      <c r="J179" s="68">
        <f>SUM(J180:J183)</f>
        <v>0</v>
      </c>
      <c r="AF179" s="1"/>
      <c r="AG179" s="1"/>
      <c r="AW179" s="58"/>
    </row>
    <row r="180" spans="2:51" s="8" customFormat="1" ht="22.9" customHeight="1">
      <c r="B180" s="7"/>
      <c r="C180" s="95">
        <v>25</v>
      </c>
      <c r="D180" s="95" t="s">
        <v>74</v>
      </c>
      <c r="E180" s="96" t="s">
        <v>295</v>
      </c>
      <c r="F180" s="97" t="s">
        <v>296</v>
      </c>
      <c r="G180" s="98" t="s">
        <v>102</v>
      </c>
      <c r="H180" s="99">
        <v>7</v>
      </c>
      <c r="I180" s="75">
        <v>0</v>
      </c>
      <c r="J180" s="100">
        <f>H180*I180</f>
        <v>0</v>
      </c>
      <c r="K180" s="72" t="s">
        <v>304</v>
      </c>
      <c r="AF180" s="1"/>
      <c r="AG180" s="1"/>
      <c r="AW180" s="58"/>
    </row>
    <row r="181" spans="2:51" s="8" customFormat="1" ht="22.9" customHeight="1">
      <c r="B181" s="7"/>
      <c r="C181" s="101">
        <v>26</v>
      </c>
      <c r="D181" s="101" t="s">
        <v>101</v>
      </c>
      <c r="E181" s="102" t="s">
        <v>297</v>
      </c>
      <c r="F181" s="103" t="s">
        <v>298</v>
      </c>
      <c r="G181" s="104" t="s">
        <v>102</v>
      </c>
      <c r="H181" s="105">
        <v>7</v>
      </c>
      <c r="I181" s="93">
        <v>0</v>
      </c>
      <c r="J181" s="100">
        <f t="shared" ref="J181:J183" si="3">H181*I181</f>
        <v>0</v>
      </c>
      <c r="K181" s="72" t="s">
        <v>304</v>
      </c>
      <c r="AF181" s="1"/>
      <c r="AG181" s="1"/>
      <c r="AW181" s="58"/>
    </row>
    <row r="182" spans="2:51" s="8" customFormat="1" ht="22.9" customHeight="1">
      <c r="B182" s="7"/>
      <c r="C182" s="101">
        <v>27</v>
      </c>
      <c r="D182" s="101" t="s">
        <v>101</v>
      </c>
      <c r="E182" s="102" t="s">
        <v>299</v>
      </c>
      <c r="F182" s="103" t="s">
        <v>300</v>
      </c>
      <c r="G182" s="104" t="s">
        <v>102</v>
      </c>
      <c r="H182" s="105">
        <v>7</v>
      </c>
      <c r="I182" s="93">
        <v>0</v>
      </c>
      <c r="J182" s="100">
        <f t="shared" si="3"/>
        <v>0</v>
      </c>
      <c r="K182" s="72" t="s">
        <v>304</v>
      </c>
      <c r="AF182" s="1"/>
      <c r="AG182" s="1"/>
      <c r="AW182" s="58"/>
    </row>
    <row r="183" spans="2:51" s="8" customFormat="1" ht="22.9" customHeight="1">
      <c r="B183" s="7"/>
      <c r="C183" s="95">
        <v>28</v>
      </c>
      <c r="D183" s="95" t="s">
        <v>74</v>
      </c>
      <c r="E183" s="96" t="s">
        <v>301</v>
      </c>
      <c r="F183" s="97" t="s">
        <v>302</v>
      </c>
      <c r="G183" s="98" t="s">
        <v>102</v>
      </c>
      <c r="H183" s="99">
        <v>7</v>
      </c>
      <c r="I183" s="75">
        <v>0</v>
      </c>
      <c r="J183" s="100">
        <f t="shared" si="3"/>
        <v>0</v>
      </c>
      <c r="K183" s="72" t="s">
        <v>304</v>
      </c>
      <c r="AF183" s="1"/>
      <c r="AG183" s="1"/>
      <c r="AW183" s="58"/>
    </row>
    <row r="184" spans="2:51" s="8" customFormat="1" ht="22.9" customHeight="1">
      <c r="B184" s="7"/>
      <c r="C184" s="60"/>
      <c r="D184" s="61" t="s">
        <v>66</v>
      </c>
      <c r="E184" s="67" t="s">
        <v>71</v>
      </c>
      <c r="F184" s="67" t="s">
        <v>72</v>
      </c>
      <c r="G184" s="60"/>
      <c r="H184" s="60"/>
      <c r="I184" s="63"/>
      <c r="J184" s="68">
        <f>SUM(J185:J198)</f>
        <v>0</v>
      </c>
      <c r="AF184" s="1"/>
      <c r="AG184" s="1"/>
      <c r="AW184" s="58"/>
    </row>
    <row r="185" spans="2:51" s="83" customFormat="1" ht="12">
      <c r="B185" s="82"/>
      <c r="C185" s="70">
        <v>29</v>
      </c>
      <c r="D185" s="70" t="s">
        <v>74</v>
      </c>
      <c r="E185" s="71" t="s">
        <v>81</v>
      </c>
      <c r="F185" s="72" t="s">
        <v>82</v>
      </c>
      <c r="G185" s="73" t="s">
        <v>75</v>
      </c>
      <c r="H185" s="74">
        <v>27</v>
      </c>
      <c r="I185" s="75">
        <v>0</v>
      </c>
      <c r="J185" s="76">
        <f>H185*I185</f>
        <v>0</v>
      </c>
      <c r="K185" s="72" t="s">
        <v>304</v>
      </c>
      <c r="AF185" s="84" t="s">
        <v>78</v>
      </c>
      <c r="AG185" s="84" t="s">
        <v>1</v>
      </c>
      <c r="AH185" s="83" t="s">
        <v>1</v>
      </c>
      <c r="AI185" s="83" t="s">
        <v>79</v>
      </c>
      <c r="AJ185" s="83" t="s">
        <v>73</v>
      </c>
      <c r="AK185" s="84" t="s">
        <v>70</v>
      </c>
    </row>
    <row r="186" spans="2:51" s="8" customFormat="1" ht="16.5" customHeight="1">
      <c r="B186" s="69"/>
      <c r="C186" s="70">
        <v>30</v>
      </c>
      <c r="D186" s="70" t="s">
        <v>74</v>
      </c>
      <c r="E186" s="71" t="s">
        <v>85</v>
      </c>
      <c r="F186" s="72" t="s">
        <v>86</v>
      </c>
      <c r="G186" s="73" t="s">
        <v>75</v>
      </c>
      <c r="H186" s="74">
        <v>14</v>
      </c>
      <c r="I186" s="75">
        <v>0</v>
      </c>
      <c r="J186" s="76">
        <f t="shared" ref="J186:J197" si="4">H186*I186</f>
        <v>0</v>
      </c>
      <c r="K186" s="72" t="s">
        <v>304</v>
      </c>
      <c r="AD186" s="77" t="s">
        <v>76</v>
      </c>
      <c r="AF186" s="77" t="s">
        <v>74</v>
      </c>
      <c r="AG186" s="77" t="s">
        <v>1</v>
      </c>
      <c r="AK186" s="1" t="s">
        <v>70</v>
      </c>
      <c r="AQ186" s="78" t="e">
        <f>IF(#REF!="základní",J186,0)</f>
        <v>#REF!</v>
      </c>
      <c r="AR186" s="78" t="e">
        <f>IF(#REF!="snížená",J186,0)</f>
        <v>#REF!</v>
      </c>
      <c r="AS186" s="78" t="e">
        <f>IF(#REF!="zákl. přenesená",J186,0)</f>
        <v>#REF!</v>
      </c>
      <c r="AT186" s="78" t="e">
        <f>IF(#REF!="sníž. přenesená",J186,0)</f>
        <v>#REF!</v>
      </c>
      <c r="AU186" s="78" t="e">
        <f>IF(#REF!="nulová",J186,0)</f>
        <v>#REF!</v>
      </c>
      <c r="AV186" s="1" t="s">
        <v>73</v>
      </c>
      <c r="AW186" s="78">
        <f t="shared" ref="AW186:AW191" si="5">ROUND(I186*H186,2)</f>
        <v>0</v>
      </c>
      <c r="AX186" s="1" t="s">
        <v>76</v>
      </c>
      <c r="AY186" s="77" t="s">
        <v>87</v>
      </c>
    </row>
    <row r="187" spans="2:51" s="8" customFormat="1" ht="16.5" customHeight="1">
      <c r="B187" s="69"/>
      <c r="C187" s="70">
        <v>31</v>
      </c>
      <c r="D187" s="70" t="s">
        <v>74</v>
      </c>
      <c r="E187" s="71" t="s">
        <v>88</v>
      </c>
      <c r="F187" s="72" t="s">
        <v>89</v>
      </c>
      <c r="G187" s="73" t="s">
        <v>75</v>
      </c>
      <c r="H187" s="74">
        <v>18</v>
      </c>
      <c r="I187" s="75">
        <v>0</v>
      </c>
      <c r="J187" s="76">
        <f t="shared" si="4"/>
        <v>0</v>
      </c>
      <c r="K187" s="72" t="s">
        <v>304</v>
      </c>
      <c r="AD187" s="77" t="s">
        <v>76</v>
      </c>
      <c r="AF187" s="77" t="s">
        <v>74</v>
      </c>
      <c r="AG187" s="77" t="s">
        <v>1</v>
      </c>
      <c r="AK187" s="1" t="s">
        <v>70</v>
      </c>
      <c r="AQ187" s="78" t="e">
        <f>IF(#REF!="základní",J187,0)</f>
        <v>#REF!</v>
      </c>
      <c r="AR187" s="78" t="e">
        <f>IF(#REF!="snížená",J187,0)</f>
        <v>#REF!</v>
      </c>
      <c r="AS187" s="78" t="e">
        <f>IF(#REF!="zákl. přenesená",J187,0)</f>
        <v>#REF!</v>
      </c>
      <c r="AT187" s="78" t="e">
        <f>IF(#REF!="sníž. přenesená",J187,0)</f>
        <v>#REF!</v>
      </c>
      <c r="AU187" s="78" t="e">
        <f>IF(#REF!="nulová",J187,0)</f>
        <v>#REF!</v>
      </c>
      <c r="AV187" s="1" t="s">
        <v>73</v>
      </c>
      <c r="AW187" s="78">
        <f t="shared" si="5"/>
        <v>0</v>
      </c>
      <c r="AX187" s="1" t="s">
        <v>76</v>
      </c>
      <c r="AY187" s="77" t="s">
        <v>90</v>
      </c>
    </row>
    <row r="188" spans="2:51" s="8" customFormat="1" ht="16.5" customHeight="1">
      <c r="B188" s="69"/>
      <c r="C188" s="70">
        <v>32</v>
      </c>
      <c r="D188" s="70" t="s">
        <v>74</v>
      </c>
      <c r="E188" s="71" t="s">
        <v>92</v>
      </c>
      <c r="F188" s="72" t="s">
        <v>93</v>
      </c>
      <c r="G188" s="73" t="s">
        <v>75</v>
      </c>
      <c r="H188" s="74">
        <v>45</v>
      </c>
      <c r="I188" s="75">
        <v>0</v>
      </c>
      <c r="J188" s="76">
        <f t="shared" si="4"/>
        <v>0</v>
      </c>
      <c r="K188" s="72" t="s">
        <v>304</v>
      </c>
      <c r="AD188" s="77" t="s">
        <v>76</v>
      </c>
      <c r="AF188" s="77" t="s">
        <v>74</v>
      </c>
      <c r="AG188" s="77" t="s">
        <v>1</v>
      </c>
      <c r="AK188" s="1" t="s">
        <v>70</v>
      </c>
      <c r="AQ188" s="78" t="e">
        <f>IF(#REF!="základní",J188,0)</f>
        <v>#REF!</v>
      </c>
      <c r="AR188" s="78" t="e">
        <f>IF(#REF!="snížená",J188,0)</f>
        <v>#REF!</v>
      </c>
      <c r="AS188" s="78" t="e">
        <f>IF(#REF!="zákl. přenesená",J188,0)</f>
        <v>#REF!</v>
      </c>
      <c r="AT188" s="78" t="e">
        <f>IF(#REF!="sníž. přenesená",J188,0)</f>
        <v>#REF!</v>
      </c>
      <c r="AU188" s="78" t="e">
        <f>IF(#REF!="nulová",J188,0)</f>
        <v>#REF!</v>
      </c>
      <c r="AV188" s="1" t="s">
        <v>73</v>
      </c>
      <c r="AW188" s="78">
        <f t="shared" si="5"/>
        <v>0</v>
      </c>
      <c r="AX188" s="1" t="s">
        <v>76</v>
      </c>
      <c r="AY188" s="77" t="s">
        <v>94</v>
      </c>
    </row>
    <row r="189" spans="2:51" s="8" customFormat="1" ht="16.5" customHeight="1">
      <c r="B189" s="69"/>
      <c r="C189" s="70">
        <v>33</v>
      </c>
      <c r="D189" s="70" t="s">
        <v>74</v>
      </c>
      <c r="E189" s="71" t="s">
        <v>95</v>
      </c>
      <c r="F189" s="72" t="s">
        <v>96</v>
      </c>
      <c r="G189" s="73" t="s">
        <v>75</v>
      </c>
      <c r="H189" s="74">
        <v>18</v>
      </c>
      <c r="I189" s="75">
        <v>0</v>
      </c>
      <c r="J189" s="76">
        <f t="shared" si="4"/>
        <v>0</v>
      </c>
      <c r="K189" s="72" t="s">
        <v>304</v>
      </c>
      <c r="AD189" s="77" t="s">
        <v>76</v>
      </c>
      <c r="AF189" s="77" t="s">
        <v>74</v>
      </c>
      <c r="AG189" s="77" t="s">
        <v>1</v>
      </c>
      <c r="AK189" s="1" t="s">
        <v>70</v>
      </c>
      <c r="AQ189" s="78" t="e">
        <f>IF(#REF!="základní",J189,0)</f>
        <v>#REF!</v>
      </c>
      <c r="AR189" s="78" t="e">
        <f>IF(#REF!="snížená",J189,0)</f>
        <v>#REF!</v>
      </c>
      <c r="AS189" s="78" t="e">
        <f>IF(#REF!="zákl. přenesená",J189,0)</f>
        <v>#REF!</v>
      </c>
      <c r="AT189" s="78" t="e">
        <f>IF(#REF!="sníž. přenesená",J189,0)</f>
        <v>#REF!</v>
      </c>
      <c r="AU189" s="78" t="e">
        <f>IF(#REF!="nulová",J189,0)</f>
        <v>#REF!</v>
      </c>
      <c r="AV189" s="1" t="s">
        <v>73</v>
      </c>
      <c r="AW189" s="78">
        <f t="shared" si="5"/>
        <v>0</v>
      </c>
      <c r="AX189" s="1" t="s">
        <v>76</v>
      </c>
      <c r="AY189" s="77" t="s">
        <v>97</v>
      </c>
    </row>
    <row r="190" spans="2:51" s="8" customFormat="1" ht="16.5" customHeight="1">
      <c r="B190" s="69"/>
      <c r="C190" s="70">
        <v>34</v>
      </c>
      <c r="D190" s="70" t="s">
        <v>74</v>
      </c>
      <c r="E190" s="71" t="s">
        <v>98</v>
      </c>
      <c r="F190" s="72" t="s">
        <v>99</v>
      </c>
      <c r="G190" s="73" t="s">
        <v>75</v>
      </c>
      <c r="H190" s="74">
        <v>11</v>
      </c>
      <c r="I190" s="75">
        <v>0</v>
      </c>
      <c r="J190" s="76">
        <f t="shared" si="4"/>
        <v>0</v>
      </c>
      <c r="K190" s="72" t="s">
        <v>304</v>
      </c>
      <c r="AD190" s="77" t="s">
        <v>76</v>
      </c>
      <c r="AF190" s="77" t="s">
        <v>74</v>
      </c>
      <c r="AG190" s="77" t="s">
        <v>1</v>
      </c>
      <c r="AK190" s="1" t="s">
        <v>70</v>
      </c>
      <c r="AQ190" s="78" t="e">
        <f>IF(#REF!="základní",J190,0)</f>
        <v>#REF!</v>
      </c>
      <c r="AR190" s="78" t="e">
        <f>IF(#REF!="snížená",J190,0)</f>
        <v>#REF!</v>
      </c>
      <c r="AS190" s="78" t="e">
        <f>IF(#REF!="zákl. přenesená",J190,0)</f>
        <v>#REF!</v>
      </c>
      <c r="AT190" s="78" t="e">
        <f>IF(#REF!="sníž. přenesená",J190,0)</f>
        <v>#REF!</v>
      </c>
      <c r="AU190" s="78" t="e">
        <f>IF(#REF!="nulová",J190,0)</f>
        <v>#REF!</v>
      </c>
      <c r="AV190" s="1" t="s">
        <v>73</v>
      </c>
      <c r="AW190" s="78">
        <f t="shared" si="5"/>
        <v>0</v>
      </c>
      <c r="AX190" s="1" t="s">
        <v>76</v>
      </c>
      <c r="AY190" s="77" t="s">
        <v>100</v>
      </c>
    </row>
    <row r="191" spans="2:51" s="8" customFormat="1" ht="24.4" customHeight="1">
      <c r="B191" s="69"/>
      <c r="C191" s="70">
        <v>35</v>
      </c>
      <c r="D191" s="88" t="s">
        <v>101</v>
      </c>
      <c r="E191" s="89" t="s">
        <v>104</v>
      </c>
      <c r="F191" s="90" t="s">
        <v>105</v>
      </c>
      <c r="G191" s="91" t="s">
        <v>102</v>
      </c>
      <c r="H191" s="92">
        <v>2</v>
      </c>
      <c r="I191" s="93">
        <v>0</v>
      </c>
      <c r="J191" s="76">
        <f t="shared" si="4"/>
        <v>0</v>
      </c>
      <c r="K191" s="72" t="s">
        <v>304</v>
      </c>
      <c r="AD191" s="77" t="s">
        <v>103</v>
      </c>
      <c r="AF191" s="77" t="s">
        <v>101</v>
      </c>
      <c r="AG191" s="77" t="s">
        <v>1</v>
      </c>
      <c r="AK191" s="1" t="s">
        <v>70</v>
      </c>
      <c r="AQ191" s="78" t="e">
        <f>IF(#REF!="základní",J191,0)</f>
        <v>#REF!</v>
      </c>
      <c r="AR191" s="78" t="e">
        <f>IF(#REF!="snížená",J191,0)</f>
        <v>#REF!</v>
      </c>
      <c r="AS191" s="78" t="e">
        <f>IF(#REF!="zákl. přenesená",J191,0)</f>
        <v>#REF!</v>
      </c>
      <c r="AT191" s="78" t="e">
        <f>IF(#REF!="sníž. přenesená",J191,0)</f>
        <v>#REF!</v>
      </c>
      <c r="AU191" s="78" t="e">
        <f>IF(#REF!="nulová",J191,0)</f>
        <v>#REF!</v>
      </c>
      <c r="AV191" s="1" t="s">
        <v>73</v>
      </c>
      <c r="AW191" s="78">
        <f t="shared" si="5"/>
        <v>0</v>
      </c>
      <c r="AX191" s="1" t="s">
        <v>76</v>
      </c>
      <c r="AY191" s="77" t="s">
        <v>106</v>
      </c>
    </row>
    <row r="192" spans="2:51" s="8" customFormat="1" ht="24.4" customHeight="1">
      <c r="B192" s="69"/>
      <c r="C192" s="70">
        <v>36</v>
      </c>
      <c r="D192" s="88" t="s">
        <v>101</v>
      </c>
      <c r="E192" s="89" t="s">
        <v>307</v>
      </c>
      <c r="F192" s="90" t="s">
        <v>306</v>
      </c>
      <c r="G192" s="91" t="s">
        <v>102</v>
      </c>
      <c r="H192" s="92">
        <v>2</v>
      </c>
      <c r="I192" s="93">
        <v>0</v>
      </c>
      <c r="J192" s="76">
        <f t="shared" si="4"/>
        <v>0</v>
      </c>
      <c r="K192" s="72" t="s">
        <v>304</v>
      </c>
      <c r="AD192" s="77"/>
      <c r="AF192" s="77"/>
      <c r="AG192" s="77"/>
      <c r="AK192" s="1"/>
      <c r="AQ192" s="78"/>
      <c r="AR192" s="78"/>
      <c r="AS192" s="78"/>
      <c r="AT192" s="78"/>
      <c r="AU192" s="78"/>
      <c r="AV192" s="1"/>
      <c r="AW192" s="78"/>
      <c r="AX192" s="1"/>
      <c r="AY192" s="77"/>
    </row>
    <row r="193" spans="2:51" s="8" customFormat="1" ht="21.75" customHeight="1">
      <c r="B193" s="69"/>
      <c r="C193" s="70">
        <v>37</v>
      </c>
      <c r="D193" s="70" t="s">
        <v>74</v>
      </c>
      <c r="E193" s="71" t="s">
        <v>107</v>
      </c>
      <c r="F193" s="72" t="s">
        <v>108</v>
      </c>
      <c r="G193" s="73" t="s">
        <v>102</v>
      </c>
      <c r="H193" s="74">
        <v>2</v>
      </c>
      <c r="I193" s="75">
        <v>0</v>
      </c>
      <c r="J193" s="76">
        <f t="shared" si="4"/>
        <v>0</v>
      </c>
      <c r="K193" s="72" t="s">
        <v>304</v>
      </c>
      <c r="AD193" s="77" t="s">
        <v>76</v>
      </c>
      <c r="AF193" s="77" t="s">
        <v>74</v>
      </c>
      <c r="AG193" s="77" t="s">
        <v>1</v>
      </c>
      <c r="AK193" s="1" t="s">
        <v>70</v>
      </c>
      <c r="AQ193" s="78" t="e">
        <f>IF(#REF!="základní",J193,0)</f>
        <v>#REF!</v>
      </c>
      <c r="AR193" s="78" t="e">
        <f>IF(#REF!="snížená",J193,0)</f>
        <v>#REF!</v>
      </c>
      <c r="AS193" s="78" t="e">
        <f>IF(#REF!="zákl. přenesená",J193,0)</f>
        <v>#REF!</v>
      </c>
      <c r="AT193" s="78" t="e">
        <f>IF(#REF!="sníž. přenesená",J193,0)</f>
        <v>#REF!</v>
      </c>
      <c r="AU193" s="78" t="e">
        <f>IF(#REF!="nulová",J193,0)</f>
        <v>#REF!</v>
      </c>
      <c r="AV193" s="1" t="s">
        <v>73</v>
      </c>
      <c r="AW193" s="78">
        <f t="shared" ref="AW193:AW198" si="6">ROUND(I193*H193,2)</f>
        <v>0</v>
      </c>
      <c r="AX193" s="1" t="s">
        <v>76</v>
      </c>
      <c r="AY193" s="77" t="s">
        <v>109</v>
      </c>
    </row>
    <row r="194" spans="2:51" s="8" customFormat="1" ht="16.5" customHeight="1">
      <c r="B194" s="69"/>
      <c r="C194" s="70">
        <v>38</v>
      </c>
      <c r="D194" s="70" t="s">
        <v>74</v>
      </c>
      <c r="E194" s="71" t="s">
        <v>110</v>
      </c>
      <c r="F194" s="72" t="s">
        <v>111</v>
      </c>
      <c r="G194" s="73" t="s">
        <v>102</v>
      </c>
      <c r="H194" s="74">
        <v>17</v>
      </c>
      <c r="I194" s="75">
        <v>0</v>
      </c>
      <c r="J194" s="76">
        <f t="shared" si="4"/>
        <v>0</v>
      </c>
      <c r="K194" s="72" t="s">
        <v>304</v>
      </c>
      <c r="AD194" s="77" t="s">
        <v>76</v>
      </c>
      <c r="AF194" s="77" t="s">
        <v>74</v>
      </c>
      <c r="AG194" s="77" t="s">
        <v>1</v>
      </c>
      <c r="AK194" s="1" t="s">
        <v>70</v>
      </c>
      <c r="AQ194" s="78" t="e">
        <f>IF(#REF!="základní",J194,0)</f>
        <v>#REF!</v>
      </c>
      <c r="AR194" s="78" t="e">
        <f>IF(#REF!="snížená",J194,0)</f>
        <v>#REF!</v>
      </c>
      <c r="AS194" s="78" t="e">
        <f>IF(#REF!="zákl. přenesená",J194,0)</f>
        <v>#REF!</v>
      </c>
      <c r="AT194" s="78" t="e">
        <f>IF(#REF!="sníž. přenesená",J194,0)</f>
        <v>#REF!</v>
      </c>
      <c r="AU194" s="78" t="e">
        <f>IF(#REF!="nulová",J194,0)</f>
        <v>#REF!</v>
      </c>
      <c r="AV194" s="1" t="s">
        <v>73</v>
      </c>
      <c r="AW194" s="78">
        <f t="shared" si="6"/>
        <v>0</v>
      </c>
      <c r="AX194" s="1" t="s">
        <v>76</v>
      </c>
      <c r="AY194" s="77" t="s">
        <v>112</v>
      </c>
    </row>
    <row r="195" spans="2:51" s="8" customFormat="1" ht="21.75" customHeight="1">
      <c r="B195" s="69"/>
      <c r="C195" s="70">
        <v>39</v>
      </c>
      <c r="D195" s="70" t="s">
        <v>74</v>
      </c>
      <c r="E195" s="71" t="s">
        <v>113</v>
      </c>
      <c r="F195" s="72" t="s">
        <v>114</v>
      </c>
      <c r="G195" s="73" t="s">
        <v>102</v>
      </c>
      <c r="H195" s="74">
        <v>7</v>
      </c>
      <c r="I195" s="75">
        <v>0</v>
      </c>
      <c r="J195" s="76">
        <f t="shared" si="4"/>
        <v>0</v>
      </c>
      <c r="K195" s="72" t="s">
        <v>304</v>
      </c>
      <c r="AD195" s="77" t="s">
        <v>76</v>
      </c>
      <c r="AF195" s="77" t="s">
        <v>74</v>
      </c>
      <c r="AG195" s="77" t="s">
        <v>1</v>
      </c>
      <c r="AK195" s="1" t="s">
        <v>70</v>
      </c>
      <c r="AQ195" s="78" t="e">
        <f>IF(#REF!="základní",J195,0)</f>
        <v>#REF!</v>
      </c>
      <c r="AR195" s="78" t="e">
        <f>IF(#REF!="snížená",J195,0)</f>
        <v>#REF!</v>
      </c>
      <c r="AS195" s="78" t="e">
        <f>IF(#REF!="zákl. přenesená",J195,0)</f>
        <v>#REF!</v>
      </c>
      <c r="AT195" s="78" t="e">
        <f>IF(#REF!="sníž. přenesená",J195,0)</f>
        <v>#REF!</v>
      </c>
      <c r="AU195" s="78" t="e">
        <f>IF(#REF!="nulová",J195,0)</f>
        <v>#REF!</v>
      </c>
      <c r="AV195" s="1" t="s">
        <v>73</v>
      </c>
      <c r="AW195" s="78">
        <f t="shared" si="6"/>
        <v>0</v>
      </c>
      <c r="AX195" s="1" t="s">
        <v>76</v>
      </c>
      <c r="AY195" s="77" t="s">
        <v>115</v>
      </c>
    </row>
    <row r="196" spans="2:51" s="8" customFormat="1" ht="16.5" customHeight="1">
      <c r="B196" s="69"/>
      <c r="C196" s="70">
        <v>40</v>
      </c>
      <c r="D196" s="70" t="s">
        <v>74</v>
      </c>
      <c r="E196" s="71" t="s">
        <v>116</v>
      </c>
      <c r="F196" s="72" t="s">
        <v>117</v>
      </c>
      <c r="G196" s="73" t="s">
        <v>102</v>
      </c>
      <c r="H196" s="74">
        <v>2</v>
      </c>
      <c r="I196" s="75">
        <v>0</v>
      </c>
      <c r="J196" s="76">
        <f t="shared" si="4"/>
        <v>0</v>
      </c>
      <c r="K196" s="72" t="s">
        <v>304</v>
      </c>
      <c r="AD196" s="77" t="s">
        <v>76</v>
      </c>
      <c r="AF196" s="77" t="s">
        <v>74</v>
      </c>
      <c r="AG196" s="77" t="s">
        <v>1</v>
      </c>
      <c r="AK196" s="1" t="s">
        <v>70</v>
      </c>
      <c r="AQ196" s="78" t="e">
        <f>IF(#REF!="základní",J196,0)</f>
        <v>#REF!</v>
      </c>
      <c r="AR196" s="78" t="e">
        <f>IF(#REF!="snížená",J196,0)</f>
        <v>#REF!</v>
      </c>
      <c r="AS196" s="78" t="e">
        <f>IF(#REF!="zákl. přenesená",J196,0)</f>
        <v>#REF!</v>
      </c>
      <c r="AT196" s="78" t="e">
        <f>IF(#REF!="sníž. přenesená",J196,0)</f>
        <v>#REF!</v>
      </c>
      <c r="AU196" s="78" t="e">
        <f>IF(#REF!="nulová",J196,0)</f>
        <v>#REF!</v>
      </c>
      <c r="AV196" s="1" t="s">
        <v>73</v>
      </c>
      <c r="AW196" s="78">
        <f t="shared" si="6"/>
        <v>0</v>
      </c>
      <c r="AX196" s="1" t="s">
        <v>76</v>
      </c>
      <c r="AY196" s="77" t="s">
        <v>118</v>
      </c>
    </row>
    <row r="197" spans="2:51" s="8" customFormat="1" ht="21.75" customHeight="1">
      <c r="B197" s="69"/>
      <c r="C197" s="70">
        <v>41</v>
      </c>
      <c r="D197" s="70" t="s">
        <v>74</v>
      </c>
      <c r="E197" s="71" t="s">
        <v>119</v>
      </c>
      <c r="F197" s="72" t="s">
        <v>120</v>
      </c>
      <c r="G197" s="73" t="s">
        <v>75</v>
      </c>
      <c r="H197" s="74">
        <f>H185+H186+H187+H188+H189+H190</f>
        <v>133</v>
      </c>
      <c r="I197" s="75">
        <v>0</v>
      </c>
      <c r="J197" s="76">
        <f t="shared" si="4"/>
        <v>0</v>
      </c>
      <c r="K197" s="72" t="s">
        <v>304</v>
      </c>
      <c r="AD197" s="77" t="s">
        <v>76</v>
      </c>
      <c r="AF197" s="77" t="s">
        <v>74</v>
      </c>
      <c r="AG197" s="77" t="s">
        <v>1</v>
      </c>
      <c r="AK197" s="1" t="s">
        <v>70</v>
      </c>
      <c r="AQ197" s="78" t="e">
        <f>IF(#REF!="základní",J197,0)</f>
        <v>#REF!</v>
      </c>
      <c r="AR197" s="78" t="e">
        <f>IF(#REF!="snížená",J197,0)</f>
        <v>#REF!</v>
      </c>
      <c r="AS197" s="78" t="e">
        <f>IF(#REF!="zákl. přenesená",J197,0)</f>
        <v>#REF!</v>
      </c>
      <c r="AT197" s="78" t="e">
        <f>IF(#REF!="sníž. přenesená",J197,0)</f>
        <v>#REF!</v>
      </c>
      <c r="AU197" s="78" t="e">
        <f>IF(#REF!="nulová",J197,0)</f>
        <v>#REF!</v>
      </c>
      <c r="AV197" s="1" t="s">
        <v>73</v>
      </c>
      <c r="AW197" s="78">
        <f t="shared" si="6"/>
        <v>0</v>
      </c>
      <c r="AX197" s="1" t="s">
        <v>76</v>
      </c>
      <c r="AY197" s="77" t="s">
        <v>121</v>
      </c>
    </row>
    <row r="198" spans="2:51" s="8" customFormat="1" ht="24.4" customHeight="1">
      <c r="B198" s="69"/>
      <c r="C198" s="70">
        <v>42</v>
      </c>
      <c r="D198" s="70" t="s">
        <v>74</v>
      </c>
      <c r="E198" s="71" t="s">
        <v>122</v>
      </c>
      <c r="F198" s="72" t="s">
        <v>123</v>
      </c>
      <c r="G198" s="73" t="s">
        <v>124</v>
      </c>
      <c r="H198" s="94">
        <v>0</v>
      </c>
      <c r="I198" s="75">
        <v>0</v>
      </c>
      <c r="J198" s="76">
        <f>ROUND(I198*H198,2)</f>
        <v>0</v>
      </c>
      <c r="K198" s="72" t="s">
        <v>304</v>
      </c>
      <c r="AD198" s="77" t="s">
        <v>76</v>
      </c>
      <c r="AF198" s="77" t="s">
        <v>74</v>
      </c>
      <c r="AG198" s="77" t="s">
        <v>1</v>
      </c>
      <c r="AK198" s="1" t="s">
        <v>70</v>
      </c>
      <c r="AQ198" s="78" t="e">
        <f>IF(#REF!="základní",J198,0)</f>
        <v>#REF!</v>
      </c>
      <c r="AR198" s="78" t="e">
        <f>IF(#REF!="snížená",J198,0)</f>
        <v>#REF!</v>
      </c>
      <c r="AS198" s="78" t="e">
        <f>IF(#REF!="zákl. přenesená",J198,0)</f>
        <v>#REF!</v>
      </c>
      <c r="AT198" s="78" t="e">
        <f>IF(#REF!="sníž. přenesená",J198,0)</f>
        <v>#REF!</v>
      </c>
      <c r="AU198" s="78" t="e">
        <f>IF(#REF!="nulová",J198,0)</f>
        <v>#REF!</v>
      </c>
      <c r="AV198" s="1" t="s">
        <v>73</v>
      </c>
      <c r="AW198" s="78">
        <f t="shared" si="6"/>
        <v>0</v>
      </c>
      <c r="AX198" s="1" t="s">
        <v>76</v>
      </c>
      <c r="AY198" s="77" t="s">
        <v>125</v>
      </c>
    </row>
    <row r="199" spans="2:51" s="60" customFormat="1" ht="22.9" customHeight="1">
      <c r="B199" s="59"/>
      <c r="D199" s="61" t="s">
        <v>66</v>
      </c>
      <c r="E199" s="67" t="s">
        <v>126</v>
      </c>
      <c r="F199" s="67" t="s">
        <v>127</v>
      </c>
      <c r="I199" s="63"/>
      <c r="J199" s="68">
        <f>SUM(J200:J212)</f>
        <v>0</v>
      </c>
      <c r="AD199" s="61" t="s">
        <v>1</v>
      </c>
      <c r="AF199" s="65" t="s">
        <v>66</v>
      </c>
      <c r="AG199" s="65" t="s">
        <v>73</v>
      </c>
      <c r="AK199" s="61" t="s">
        <v>70</v>
      </c>
      <c r="AW199" s="66">
        <f>SUM(AW200:AW212)</f>
        <v>0</v>
      </c>
    </row>
    <row r="200" spans="2:51" s="8" customFormat="1" ht="24.4" customHeight="1">
      <c r="B200" s="69"/>
      <c r="C200" s="70">
        <v>43</v>
      </c>
      <c r="D200" s="70" t="s">
        <v>74</v>
      </c>
      <c r="E200" s="71" t="s">
        <v>128</v>
      </c>
      <c r="F200" s="72" t="s">
        <v>129</v>
      </c>
      <c r="G200" s="73" t="s">
        <v>75</v>
      </c>
      <c r="H200" s="74">
        <v>25</v>
      </c>
      <c r="I200" s="75">
        <v>0</v>
      </c>
      <c r="J200" s="76">
        <f>H200*I200</f>
        <v>0</v>
      </c>
      <c r="K200" s="72" t="s">
        <v>304</v>
      </c>
      <c r="AD200" s="77" t="s">
        <v>76</v>
      </c>
      <c r="AF200" s="77" t="s">
        <v>74</v>
      </c>
      <c r="AG200" s="77" t="s">
        <v>1</v>
      </c>
      <c r="AK200" s="1" t="s">
        <v>70</v>
      </c>
      <c r="AQ200" s="78" t="e">
        <f>IF(#REF!="základní",J200,0)</f>
        <v>#REF!</v>
      </c>
      <c r="AR200" s="78" t="e">
        <f>IF(#REF!="snížená",J200,0)</f>
        <v>#REF!</v>
      </c>
      <c r="AS200" s="78" t="e">
        <f>IF(#REF!="zákl. přenesená",J200,0)</f>
        <v>#REF!</v>
      </c>
      <c r="AT200" s="78" t="e">
        <f>IF(#REF!="sníž. přenesená",J200,0)</f>
        <v>#REF!</v>
      </c>
      <c r="AU200" s="78" t="e">
        <f>IF(#REF!="nulová",J200,0)</f>
        <v>#REF!</v>
      </c>
      <c r="AV200" s="1" t="s">
        <v>73</v>
      </c>
      <c r="AW200" s="78">
        <f t="shared" ref="AW200:AW212" si="7">ROUND(I200*H200,2)</f>
        <v>0</v>
      </c>
      <c r="AX200" s="1" t="s">
        <v>76</v>
      </c>
      <c r="AY200" s="77" t="s">
        <v>130</v>
      </c>
    </row>
    <row r="201" spans="2:51" s="8" customFormat="1" ht="24.4" customHeight="1">
      <c r="B201" s="69"/>
      <c r="C201" s="70">
        <v>44</v>
      </c>
      <c r="D201" s="70" t="s">
        <v>74</v>
      </c>
      <c r="E201" s="71" t="s">
        <v>131</v>
      </c>
      <c r="F201" s="72" t="s">
        <v>132</v>
      </c>
      <c r="G201" s="73" t="s">
        <v>75</v>
      </c>
      <c r="H201" s="74">
        <v>52</v>
      </c>
      <c r="I201" s="75">
        <v>0</v>
      </c>
      <c r="J201" s="76">
        <f t="shared" ref="J201:J211" si="8">H201*I201</f>
        <v>0</v>
      </c>
      <c r="K201" s="72" t="s">
        <v>304</v>
      </c>
      <c r="AD201" s="77" t="s">
        <v>76</v>
      </c>
      <c r="AF201" s="77" t="s">
        <v>74</v>
      </c>
      <c r="AG201" s="77" t="s">
        <v>1</v>
      </c>
      <c r="AK201" s="1" t="s">
        <v>70</v>
      </c>
      <c r="AQ201" s="78" t="e">
        <f>IF(#REF!="základní",J201,0)</f>
        <v>#REF!</v>
      </c>
      <c r="AR201" s="78" t="e">
        <f>IF(#REF!="snížená",J201,0)</f>
        <v>#REF!</v>
      </c>
      <c r="AS201" s="78" t="e">
        <f>IF(#REF!="zákl. přenesená",J201,0)</f>
        <v>#REF!</v>
      </c>
      <c r="AT201" s="78" t="e">
        <f>IF(#REF!="sníž. přenesená",J201,0)</f>
        <v>#REF!</v>
      </c>
      <c r="AU201" s="78" t="e">
        <f>IF(#REF!="nulová",J201,0)</f>
        <v>#REF!</v>
      </c>
      <c r="AV201" s="1" t="s">
        <v>73</v>
      </c>
      <c r="AW201" s="78">
        <f t="shared" si="7"/>
        <v>0</v>
      </c>
      <c r="AX201" s="1" t="s">
        <v>76</v>
      </c>
      <c r="AY201" s="77" t="s">
        <v>133</v>
      </c>
    </row>
    <row r="202" spans="2:51" s="8" customFormat="1" ht="24.4" customHeight="1">
      <c r="B202" s="69"/>
      <c r="C202" s="70">
        <v>45</v>
      </c>
      <c r="D202" s="70" t="s">
        <v>74</v>
      </c>
      <c r="E202" s="71" t="s">
        <v>134</v>
      </c>
      <c r="F202" s="72" t="s">
        <v>135</v>
      </c>
      <c r="G202" s="73" t="s">
        <v>75</v>
      </c>
      <c r="H202" s="74">
        <v>26</v>
      </c>
      <c r="I202" s="75">
        <v>0</v>
      </c>
      <c r="J202" s="76">
        <f t="shared" si="8"/>
        <v>0</v>
      </c>
      <c r="K202" s="72" t="s">
        <v>304</v>
      </c>
      <c r="AD202" s="77" t="s">
        <v>76</v>
      </c>
      <c r="AF202" s="77" t="s">
        <v>74</v>
      </c>
      <c r="AG202" s="77" t="s">
        <v>1</v>
      </c>
      <c r="AK202" s="1" t="s">
        <v>70</v>
      </c>
      <c r="AQ202" s="78" t="e">
        <f>IF(#REF!="základní",J202,0)</f>
        <v>#REF!</v>
      </c>
      <c r="AR202" s="78" t="e">
        <f>IF(#REF!="snížená",J202,0)</f>
        <v>#REF!</v>
      </c>
      <c r="AS202" s="78" t="e">
        <f>IF(#REF!="zákl. přenesená",J202,0)</f>
        <v>#REF!</v>
      </c>
      <c r="AT202" s="78" t="e">
        <f>IF(#REF!="sníž. přenesená",J202,0)</f>
        <v>#REF!</v>
      </c>
      <c r="AU202" s="78" t="e">
        <f>IF(#REF!="nulová",J202,0)</f>
        <v>#REF!</v>
      </c>
      <c r="AV202" s="1" t="s">
        <v>73</v>
      </c>
      <c r="AW202" s="78">
        <f t="shared" si="7"/>
        <v>0</v>
      </c>
      <c r="AX202" s="1" t="s">
        <v>76</v>
      </c>
      <c r="AY202" s="77" t="s">
        <v>136</v>
      </c>
    </row>
    <row r="203" spans="2:51" s="8" customFormat="1" ht="37.9" customHeight="1">
      <c r="B203" s="69"/>
      <c r="C203" s="70">
        <v>46</v>
      </c>
      <c r="D203" s="70" t="s">
        <v>74</v>
      </c>
      <c r="E203" s="71" t="s">
        <v>137</v>
      </c>
      <c r="F203" s="72" t="s">
        <v>138</v>
      </c>
      <c r="G203" s="73" t="s">
        <v>75</v>
      </c>
      <c r="H203" s="74">
        <f>H200</f>
        <v>25</v>
      </c>
      <c r="I203" s="75">
        <v>0</v>
      </c>
      <c r="J203" s="76">
        <f t="shared" si="8"/>
        <v>0</v>
      </c>
      <c r="K203" s="72" t="s">
        <v>304</v>
      </c>
      <c r="AD203" s="77" t="s">
        <v>76</v>
      </c>
      <c r="AF203" s="77" t="s">
        <v>74</v>
      </c>
      <c r="AG203" s="77" t="s">
        <v>1</v>
      </c>
      <c r="AK203" s="1" t="s">
        <v>70</v>
      </c>
      <c r="AQ203" s="78" t="e">
        <f>IF(#REF!="základní",J203,0)</f>
        <v>#REF!</v>
      </c>
      <c r="AR203" s="78" t="e">
        <f>IF(#REF!="snížená",J203,0)</f>
        <v>#REF!</v>
      </c>
      <c r="AS203" s="78" t="e">
        <f>IF(#REF!="zákl. přenesená",J203,0)</f>
        <v>#REF!</v>
      </c>
      <c r="AT203" s="78" t="e">
        <f>IF(#REF!="sníž. přenesená",J203,0)</f>
        <v>#REF!</v>
      </c>
      <c r="AU203" s="78" t="e">
        <f>IF(#REF!="nulová",J203,0)</f>
        <v>#REF!</v>
      </c>
      <c r="AV203" s="1" t="s">
        <v>73</v>
      </c>
      <c r="AW203" s="78">
        <f t="shared" si="7"/>
        <v>0</v>
      </c>
      <c r="AX203" s="1" t="s">
        <v>76</v>
      </c>
      <c r="AY203" s="77" t="s">
        <v>139</v>
      </c>
    </row>
    <row r="204" spans="2:51" s="8" customFormat="1" ht="36.75" customHeight="1">
      <c r="B204" s="69"/>
      <c r="C204" s="70">
        <v>47</v>
      </c>
      <c r="D204" s="70" t="s">
        <v>74</v>
      </c>
      <c r="E204" s="71" t="s">
        <v>140</v>
      </c>
      <c r="F204" s="72" t="s">
        <v>141</v>
      </c>
      <c r="G204" s="73" t="s">
        <v>75</v>
      </c>
      <c r="H204" s="74">
        <f>H201+H202</f>
        <v>78</v>
      </c>
      <c r="I204" s="75">
        <v>0</v>
      </c>
      <c r="J204" s="76">
        <f t="shared" si="8"/>
        <v>0</v>
      </c>
      <c r="K204" s="72" t="s">
        <v>304</v>
      </c>
      <c r="AD204" s="77" t="s">
        <v>76</v>
      </c>
      <c r="AF204" s="77" t="s">
        <v>74</v>
      </c>
      <c r="AG204" s="77" t="s">
        <v>1</v>
      </c>
      <c r="AK204" s="1" t="s">
        <v>70</v>
      </c>
      <c r="AQ204" s="78" t="e">
        <f>IF(#REF!="základní",J204,0)</f>
        <v>#REF!</v>
      </c>
      <c r="AR204" s="78" t="e">
        <f>IF(#REF!="snížená",J204,0)</f>
        <v>#REF!</v>
      </c>
      <c r="AS204" s="78" t="e">
        <f>IF(#REF!="zákl. přenesená",J204,0)</f>
        <v>#REF!</v>
      </c>
      <c r="AT204" s="78" t="e">
        <f>IF(#REF!="sníž. přenesená",J204,0)</f>
        <v>#REF!</v>
      </c>
      <c r="AU204" s="78" t="e">
        <f>IF(#REF!="nulová",J204,0)</f>
        <v>#REF!</v>
      </c>
      <c r="AV204" s="1" t="s">
        <v>73</v>
      </c>
      <c r="AW204" s="78">
        <f t="shared" si="7"/>
        <v>0</v>
      </c>
      <c r="AX204" s="1" t="s">
        <v>76</v>
      </c>
      <c r="AY204" s="77" t="s">
        <v>142</v>
      </c>
    </row>
    <row r="205" spans="2:51" s="8" customFormat="1" ht="16.5" customHeight="1">
      <c r="B205" s="69"/>
      <c r="C205" s="70">
        <v>48</v>
      </c>
      <c r="D205" s="70" t="s">
        <v>74</v>
      </c>
      <c r="E205" s="71" t="s">
        <v>143</v>
      </c>
      <c r="F205" s="72" t="s">
        <v>144</v>
      </c>
      <c r="G205" s="73" t="s">
        <v>102</v>
      </c>
      <c r="H205" s="74">
        <v>34</v>
      </c>
      <c r="I205" s="75">
        <v>0</v>
      </c>
      <c r="J205" s="76">
        <f t="shared" si="8"/>
        <v>0</v>
      </c>
      <c r="K205" s="72" t="s">
        <v>304</v>
      </c>
      <c r="AD205" s="77" t="s">
        <v>76</v>
      </c>
      <c r="AF205" s="77" t="s">
        <v>74</v>
      </c>
      <c r="AG205" s="77" t="s">
        <v>1</v>
      </c>
      <c r="AK205" s="1" t="s">
        <v>70</v>
      </c>
      <c r="AQ205" s="78" t="e">
        <f>IF(#REF!="základní",J205,0)</f>
        <v>#REF!</v>
      </c>
      <c r="AR205" s="78" t="e">
        <f>IF(#REF!="snížená",J205,0)</f>
        <v>#REF!</v>
      </c>
      <c r="AS205" s="78" t="e">
        <f>IF(#REF!="zákl. přenesená",J205,0)</f>
        <v>#REF!</v>
      </c>
      <c r="AT205" s="78" t="e">
        <f>IF(#REF!="sníž. přenesená",J205,0)</f>
        <v>#REF!</v>
      </c>
      <c r="AU205" s="78" t="e">
        <f>IF(#REF!="nulová",J205,0)</f>
        <v>#REF!</v>
      </c>
      <c r="AV205" s="1" t="s">
        <v>73</v>
      </c>
      <c r="AW205" s="78">
        <f t="shared" si="7"/>
        <v>0</v>
      </c>
      <c r="AX205" s="1" t="s">
        <v>76</v>
      </c>
      <c r="AY205" s="77" t="s">
        <v>145</v>
      </c>
    </row>
    <row r="206" spans="2:51" s="8" customFormat="1" ht="21.75" customHeight="1">
      <c r="B206" s="69"/>
      <c r="C206" s="70">
        <v>49</v>
      </c>
      <c r="D206" s="70" t="s">
        <v>74</v>
      </c>
      <c r="E206" s="71" t="s">
        <v>146</v>
      </c>
      <c r="F206" s="72" t="s">
        <v>147</v>
      </c>
      <c r="G206" s="73" t="s">
        <v>102</v>
      </c>
      <c r="H206" s="74">
        <v>34</v>
      </c>
      <c r="I206" s="75">
        <v>0</v>
      </c>
      <c r="J206" s="76">
        <f t="shared" si="8"/>
        <v>0</v>
      </c>
      <c r="K206" s="72" t="s">
        <v>304</v>
      </c>
      <c r="AD206" s="77" t="s">
        <v>76</v>
      </c>
      <c r="AF206" s="77" t="s">
        <v>74</v>
      </c>
      <c r="AG206" s="77" t="s">
        <v>1</v>
      </c>
      <c r="AK206" s="1" t="s">
        <v>70</v>
      </c>
      <c r="AQ206" s="78" t="e">
        <f>IF(#REF!="základní",J206,0)</f>
        <v>#REF!</v>
      </c>
      <c r="AR206" s="78" t="e">
        <f>IF(#REF!="snížená",J206,0)</f>
        <v>#REF!</v>
      </c>
      <c r="AS206" s="78" t="e">
        <f>IF(#REF!="zákl. přenesená",J206,0)</f>
        <v>#REF!</v>
      </c>
      <c r="AT206" s="78" t="e">
        <f>IF(#REF!="sníž. přenesená",J206,0)</f>
        <v>#REF!</v>
      </c>
      <c r="AU206" s="78" t="e">
        <f>IF(#REF!="nulová",J206,0)</f>
        <v>#REF!</v>
      </c>
      <c r="AV206" s="1" t="s">
        <v>73</v>
      </c>
      <c r="AW206" s="78">
        <f t="shared" si="7"/>
        <v>0</v>
      </c>
      <c r="AX206" s="1" t="s">
        <v>76</v>
      </c>
      <c r="AY206" s="77" t="s">
        <v>148</v>
      </c>
    </row>
    <row r="207" spans="2:51" s="8" customFormat="1" ht="24.4" customHeight="1">
      <c r="B207" s="69"/>
      <c r="C207" s="70">
        <v>50</v>
      </c>
      <c r="D207" s="70" t="s">
        <v>74</v>
      </c>
      <c r="E207" s="71" t="s">
        <v>149</v>
      </c>
      <c r="F207" s="72" t="s">
        <v>150</v>
      </c>
      <c r="G207" s="73" t="s">
        <v>102</v>
      </c>
      <c r="H207" s="74">
        <v>6</v>
      </c>
      <c r="I207" s="75">
        <v>0</v>
      </c>
      <c r="J207" s="76">
        <f t="shared" si="8"/>
        <v>0</v>
      </c>
      <c r="K207" s="72" t="s">
        <v>304</v>
      </c>
      <c r="AD207" s="77" t="s">
        <v>76</v>
      </c>
      <c r="AF207" s="77" t="s">
        <v>74</v>
      </c>
      <c r="AG207" s="77" t="s">
        <v>1</v>
      </c>
      <c r="AK207" s="1" t="s">
        <v>70</v>
      </c>
      <c r="AQ207" s="78" t="e">
        <f>IF(#REF!="základní",J207,0)</f>
        <v>#REF!</v>
      </c>
      <c r="AR207" s="78" t="e">
        <f>IF(#REF!="snížená",J207,0)</f>
        <v>#REF!</v>
      </c>
      <c r="AS207" s="78" t="e">
        <f>IF(#REF!="zákl. přenesená",J207,0)</f>
        <v>#REF!</v>
      </c>
      <c r="AT207" s="78" t="e">
        <f>IF(#REF!="sníž. přenesená",J207,0)</f>
        <v>#REF!</v>
      </c>
      <c r="AU207" s="78" t="e">
        <f>IF(#REF!="nulová",J207,0)</f>
        <v>#REF!</v>
      </c>
      <c r="AV207" s="1" t="s">
        <v>73</v>
      </c>
      <c r="AW207" s="78">
        <f t="shared" si="7"/>
        <v>0</v>
      </c>
      <c r="AX207" s="1" t="s">
        <v>76</v>
      </c>
      <c r="AY207" s="77" t="s">
        <v>151</v>
      </c>
    </row>
    <row r="208" spans="2:51" s="8" customFormat="1" ht="24.4" customHeight="1">
      <c r="B208" s="69"/>
      <c r="C208" s="70">
        <v>51</v>
      </c>
      <c r="D208" s="70" t="s">
        <v>74</v>
      </c>
      <c r="E208" s="71" t="s">
        <v>152</v>
      </c>
      <c r="F208" s="72" t="s">
        <v>153</v>
      </c>
      <c r="G208" s="73" t="s">
        <v>102</v>
      </c>
      <c r="H208" s="74">
        <v>2</v>
      </c>
      <c r="I208" s="75">
        <v>0</v>
      </c>
      <c r="J208" s="76">
        <f t="shared" si="8"/>
        <v>0</v>
      </c>
      <c r="K208" s="72" t="s">
        <v>304</v>
      </c>
      <c r="AD208" s="77" t="s">
        <v>76</v>
      </c>
      <c r="AF208" s="77" t="s">
        <v>74</v>
      </c>
      <c r="AG208" s="77" t="s">
        <v>1</v>
      </c>
      <c r="AK208" s="1" t="s">
        <v>70</v>
      </c>
      <c r="AQ208" s="78" t="e">
        <f>IF(#REF!="základní",J208,0)</f>
        <v>#REF!</v>
      </c>
      <c r="AR208" s="78" t="e">
        <f>IF(#REF!="snížená",J208,0)</f>
        <v>#REF!</v>
      </c>
      <c r="AS208" s="78" t="e">
        <f>IF(#REF!="zákl. přenesená",J208,0)</f>
        <v>#REF!</v>
      </c>
      <c r="AT208" s="78" t="e">
        <f>IF(#REF!="sníž. přenesená",J208,0)</f>
        <v>#REF!</v>
      </c>
      <c r="AU208" s="78" t="e">
        <f>IF(#REF!="nulová",J208,0)</f>
        <v>#REF!</v>
      </c>
      <c r="AV208" s="1" t="s">
        <v>73</v>
      </c>
      <c r="AW208" s="78">
        <f t="shared" si="7"/>
        <v>0</v>
      </c>
      <c r="AX208" s="1" t="s">
        <v>76</v>
      </c>
      <c r="AY208" s="77" t="s">
        <v>154</v>
      </c>
    </row>
    <row r="209" spans="2:51" s="8" customFormat="1" ht="33" customHeight="1">
      <c r="B209" s="69"/>
      <c r="C209" s="70">
        <v>52</v>
      </c>
      <c r="D209" s="70" t="s">
        <v>74</v>
      </c>
      <c r="E209" s="71" t="s">
        <v>309</v>
      </c>
      <c r="F209" s="72" t="s">
        <v>308</v>
      </c>
      <c r="G209" s="73" t="s">
        <v>102</v>
      </c>
      <c r="H209" s="74">
        <v>2</v>
      </c>
      <c r="I209" s="75">
        <v>0</v>
      </c>
      <c r="J209" s="76">
        <f t="shared" si="8"/>
        <v>0</v>
      </c>
      <c r="K209" s="72" t="s">
        <v>304</v>
      </c>
      <c r="AD209" s="77" t="s">
        <v>76</v>
      </c>
      <c r="AF209" s="77" t="s">
        <v>74</v>
      </c>
      <c r="AG209" s="77" t="s">
        <v>1</v>
      </c>
      <c r="AK209" s="1" t="s">
        <v>70</v>
      </c>
      <c r="AQ209" s="78" t="e">
        <f>IF(#REF!="základní",J209,0)</f>
        <v>#REF!</v>
      </c>
      <c r="AR209" s="78" t="e">
        <f>IF(#REF!="snížená",J209,0)</f>
        <v>#REF!</v>
      </c>
      <c r="AS209" s="78" t="e">
        <f>IF(#REF!="zákl. přenesená",J209,0)</f>
        <v>#REF!</v>
      </c>
      <c r="AT209" s="78" t="e">
        <f>IF(#REF!="sníž. přenesená",J209,0)</f>
        <v>#REF!</v>
      </c>
      <c r="AU209" s="78" t="e">
        <f>IF(#REF!="nulová",J209,0)</f>
        <v>#REF!</v>
      </c>
      <c r="AV209" s="1" t="s">
        <v>73</v>
      </c>
      <c r="AW209" s="78">
        <f t="shared" si="7"/>
        <v>0</v>
      </c>
      <c r="AX209" s="1" t="s">
        <v>76</v>
      </c>
      <c r="AY209" s="77" t="s">
        <v>156</v>
      </c>
    </row>
    <row r="210" spans="2:51" s="8" customFormat="1" ht="24.4" customHeight="1">
      <c r="B210" s="69"/>
      <c r="C210" s="70">
        <v>53</v>
      </c>
      <c r="D210" s="70" t="s">
        <v>74</v>
      </c>
      <c r="E210" s="71" t="s">
        <v>157</v>
      </c>
      <c r="F210" s="72" t="s">
        <v>158</v>
      </c>
      <c r="G210" s="73" t="s">
        <v>75</v>
      </c>
      <c r="H210" s="74">
        <f>H200+H201+H202</f>
        <v>103</v>
      </c>
      <c r="I210" s="75">
        <v>0</v>
      </c>
      <c r="J210" s="76">
        <f t="shared" si="8"/>
        <v>0</v>
      </c>
      <c r="K210" s="72" t="s">
        <v>304</v>
      </c>
      <c r="AD210" s="77" t="s">
        <v>76</v>
      </c>
      <c r="AF210" s="77" t="s">
        <v>74</v>
      </c>
      <c r="AG210" s="77" t="s">
        <v>1</v>
      </c>
      <c r="AK210" s="1" t="s">
        <v>70</v>
      </c>
      <c r="AQ210" s="78" t="e">
        <f>IF(#REF!="základní",J210,0)</f>
        <v>#REF!</v>
      </c>
      <c r="AR210" s="78" t="e">
        <f>IF(#REF!="snížená",J210,0)</f>
        <v>#REF!</v>
      </c>
      <c r="AS210" s="78" t="e">
        <f>IF(#REF!="zákl. přenesená",J210,0)</f>
        <v>#REF!</v>
      </c>
      <c r="AT210" s="78" t="e">
        <f>IF(#REF!="sníž. přenesená",J210,0)</f>
        <v>#REF!</v>
      </c>
      <c r="AU210" s="78" t="e">
        <f>IF(#REF!="nulová",J210,0)</f>
        <v>#REF!</v>
      </c>
      <c r="AV210" s="1" t="s">
        <v>73</v>
      </c>
      <c r="AW210" s="78">
        <f t="shared" si="7"/>
        <v>0</v>
      </c>
      <c r="AX210" s="1" t="s">
        <v>76</v>
      </c>
      <c r="AY210" s="77" t="s">
        <v>159</v>
      </c>
    </row>
    <row r="211" spans="2:51" s="8" customFormat="1" ht="21.75" customHeight="1">
      <c r="B211" s="69"/>
      <c r="C211" s="70">
        <v>54</v>
      </c>
      <c r="D211" s="70" t="s">
        <v>74</v>
      </c>
      <c r="E211" s="71" t="s">
        <v>160</v>
      </c>
      <c r="F211" s="72" t="s">
        <v>161</v>
      </c>
      <c r="G211" s="73" t="s">
        <v>75</v>
      </c>
      <c r="H211" s="74">
        <v>143</v>
      </c>
      <c r="I211" s="75">
        <v>0</v>
      </c>
      <c r="J211" s="76">
        <f t="shared" si="8"/>
        <v>0</v>
      </c>
      <c r="K211" s="72" t="s">
        <v>304</v>
      </c>
      <c r="AD211" s="77" t="s">
        <v>76</v>
      </c>
      <c r="AF211" s="77" t="s">
        <v>74</v>
      </c>
      <c r="AG211" s="77" t="s">
        <v>1</v>
      </c>
      <c r="AK211" s="1" t="s">
        <v>70</v>
      </c>
      <c r="AQ211" s="78" t="e">
        <f>IF(#REF!="základní",J211,0)</f>
        <v>#REF!</v>
      </c>
      <c r="AR211" s="78" t="e">
        <f>IF(#REF!="snížená",J211,0)</f>
        <v>#REF!</v>
      </c>
      <c r="AS211" s="78" t="e">
        <f>IF(#REF!="zákl. přenesená",J211,0)</f>
        <v>#REF!</v>
      </c>
      <c r="AT211" s="78" t="e">
        <f>IF(#REF!="sníž. přenesená",J211,0)</f>
        <v>#REF!</v>
      </c>
      <c r="AU211" s="78" t="e">
        <f>IF(#REF!="nulová",J211,0)</f>
        <v>#REF!</v>
      </c>
      <c r="AV211" s="1" t="s">
        <v>73</v>
      </c>
      <c r="AW211" s="78">
        <f t="shared" si="7"/>
        <v>0</v>
      </c>
      <c r="AX211" s="1" t="s">
        <v>76</v>
      </c>
      <c r="AY211" s="77" t="s">
        <v>162</v>
      </c>
    </row>
    <row r="212" spans="2:51" s="8" customFormat="1" ht="24.4" customHeight="1">
      <c r="B212" s="69"/>
      <c r="C212" s="70">
        <v>55</v>
      </c>
      <c r="D212" s="70" t="s">
        <v>74</v>
      </c>
      <c r="E212" s="71" t="s">
        <v>163</v>
      </c>
      <c r="F212" s="72" t="s">
        <v>164</v>
      </c>
      <c r="G212" s="73" t="s">
        <v>124</v>
      </c>
      <c r="H212" s="94">
        <v>0</v>
      </c>
      <c r="I212" s="75">
        <v>0</v>
      </c>
      <c r="J212" s="76">
        <f>H212*I212</f>
        <v>0</v>
      </c>
      <c r="K212" s="72" t="s">
        <v>304</v>
      </c>
      <c r="AD212" s="77" t="s">
        <v>76</v>
      </c>
      <c r="AF212" s="77" t="s">
        <v>74</v>
      </c>
      <c r="AG212" s="77" t="s">
        <v>1</v>
      </c>
      <c r="AK212" s="1" t="s">
        <v>70</v>
      </c>
      <c r="AQ212" s="78" t="e">
        <f>IF(#REF!="základní",J212,0)</f>
        <v>#REF!</v>
      </c>
      <c r="AR212" s="78" t="e">
        <f>IF(#REF!="snížená",J212,0)</f>
        <v>#REF!</v>
      </c>
      <c r="AS212" s="78" t="e">
        <f>IF(#REF!="zákl. přenesená",J212,0)</f>
        <v>#REF!</v>
      </c>
      <c r="AT212" s="78" t="e">
        <f>IF(#REF!="sníž. přenesená",J212,0)</f>
        <v>#REF!</v>
      </c>
      <c r="AU212" s="78" t="e">
        <f>IF(#REF!="nulová",J212,0)</f>
        <v>#REF!</v>
      </c>
      <c r="AV212" s="1" t="s">
        <v>73</v>
      </c>
      <c r="AW212" s="78">
        <f t="shared" si="7"/>
        <v>0</v>
      </c>
      <c r="AX212" s="1" t="s">
        <v>76</v>
      </c>
      <c r="AY212" s="77" t="s">
        <v>165</v>
      </c>
    </row>
    <row r="213" spans="2:51" s="60" customFormat="1" ht="22.9" customHeight="1">
      <c r="B213" s="59"/>
      <c r="D213" s="61" t="s">
        <v>66</v>
      </c>
      <c r="E213" s="67" t="s">
        <v>166</v>
      </c>
      <c r="F213" s="67" t="s">
        <v>167</v>
      </c>
      <c r="I213" s="63"/>
      <c r="J213" s="68">
        <f>SUM(J214:J225)</f>
        <v>0</v>
      </c>
      <c r="AD213" s="61" t="s">
        <v>1</v>
      </c>
      <c r="AF213" s="65" t="s">
        <v>66</v>
      </c>
      <c r="AG213" s="65" t="s">
        <v>73</v>
      </c>
      <c r="AK213" s="61" t="s">
        <v>70</v>
      </c>
      <c r="AW213" s="66">
        <f>SUM(AW214:AW225)</f>
        <v>0</v>
      </c>
    </row>
    <row r="214" spans="2:51" s="8" customFormat="1" ht="24.4" customHeight="1">
      <c r="B214" s="69"/>
      <c r="C214" s="70">
        <v>56</v>
      </c>
      <c r="D214" s="70" t="s">
        <v>74</v>
      </c>
      <c r="E214" s="71" t="s">
        <v>168</v>
      </c>
      <c r="F214" s="72" t="s">
        <v>169</v>
      </c>
      <c r="G214" s="73" t="s">
        <v>155</v>
      </c>
      <c r="H214" s="74">
        <v>7</v>
      </c>
      <c r="I214" s="75">
        <v>0</v>
      </c>
      <c r="J214" s="76">
        <f>H214*I214</f>
        <v>0</v>
      </c>
      <c r="K214" s="72" t="s">
        <v>304</v>
      </c>
      <c r="AD214" s="77" t="s">
        <v>76</v>
      </c>
      <c r="AF214" s="77" t="s">
        <v>74</v>
      </c>
      <c r="AG214" s="77" t="s">
        <v>1</v>
      </c>
      <c r="AK214" s="1" t="s">
        <v>70</v>
      </c>
      <c r="AQ214" s="78" t="e">
        <f>IF(#REF!="základní",J214,0)</f>
        <v>#REF!</v>
      </c>
      <c r="AR214" s="78" t="e">
        <f>IF(#REF!="snížená",J214,0)</f>
        <v>#REF!</v>
      </c>
      <c r="AS214" s="78" t="e">
        <f>IF(#REF!="zákl. přenesená",J214,0)</f>
        <v>#REF!</v>
      </c>
      <c r="AT214" s="78" t="e">
        <f>IF(#REF!="sníž. přenesená",J214,0)</f>
        <v>#REF!</v>
      </c>
      <c r="AU214" s="78" t="e">
        <f>IF(#REF!="nulová",J214,0)</f>
        <v>#REF!</v>
      </c>
      <c r="AV214" s="1" t="s">
        <v>73</v>
      </c>
      <c r="AW214" s="78">
        <f t="shared" ref="AW214:AW219" si="9">ROUND(I214*H214,2)</f>
        <v>0</v>
      </c>
      <c r="AX214" s="1" t="s">
        <v>76</v>
      </c>
      <c r="AY214" s="77" t="s">
        <v>170</v>
      </c>
    </row>
    <row r="215" spans="2:51" s="8" customFormat="1" ht="24.4" customHeight="1">
      <c r="B215" s="69"/>
      <c r="C215" s="70">
        <v>57</v>
      </c>
      <c r="D215" s="70" t="s">
        <v>74</v>
      </c>
      <c r="E215" s="71" t="s">
        <v>171</v>
      </c>
      <c r="F215" s="72" t="s">
        <v>172</v>
      </c>
      <c r="G215" s="73" t="s">
        <v>155</v>
      </c>
      <c r="H215" s="74">
        <v>6</v>
      </c>
      <c r="I215" s="75">
        <v>0</v>
      </c>
      <c r="J215" s="76">
        <f t="shared" ref="J215:J225" si="10">H215*I215</f>
        <v>0</v>
      </c>
      <c r="K215" s="72" t="s">
        <v>304</v>
      </c>
      <c r="AD215" s="77" t="s">
        <v>76</v>
      </c>
      <c r="AF215" s="77" t="s">
        <v>74</v>
      </c>
      <c r="AG215" s="77" t="s">
        <v>1</v>
      </c>
      <c r="AK215" s="1" t="s">
        <v>70</v>
      </c>
      <c r="AQ215" s="78" t="e">
        <f>IF(#REF!="základní",J215,0)</f>
        <v>#REF!</v>
      </c>
      <c r="AR215" s="78" t="e">
        <f>IF(#REF!="snížená",J215,0)</f>
        <v>#REF!</v>
      </c>
      <c r="AS215" s="78" t="e">
        <f>IF(#REF!="zákl. přenesená",J215,0)</f>
        <v>#REF!</v>
      </c>
      <c r="AT215" s="78" t="e">
        <f>IF(#REF!="sníž. přenesená",J215,0)</f>
        <v>#REF!</v>
      </c>
      <c r="AU215" s="78" t="e">
        <f>IF(#REF!="nulová",J215,0)</f>
        <v>#REF!</v>
      </c>
      <c r="AV215" s="1" t="s">
        <v>73</v>
      </c>
      <c r="AW215" s="78">
        <f t="shared" si="9"/>
        <v>0</v>
      </c>
      <c r="AX215" s="1" t="s">
        <v>76</v>
      </c>
      <c r="AY215" s="77" t="s">
        <v>173</v>
      </c>
    </row>
    <row r="216" spans="2:51" s="8" customFormat="1" ht="24.4" customHeight="1">
      <c r="B216" s="69"/>
      <c r="C216" s="70">
        <v>58</v>
      </c>
      <c r="D216" s="70" t="s">
        <v>74</v>
      </c>
      <c r="E216" s="71" t="s">
        <v>311</v>
      </c>
      <c r="F216" s="72" t="s">
        <v>310</v>
      </c>
      <c r="G216" s="73" t="s">
        <v>155</v>
      </c>
      <c r="H216" s="74">
        <v>11</v>
      </c>
      <c r="I216" s="75">
        <v>0</v>
      </c>
      <c r="J216" s="76">
        <f t="shared" si="10"/>
        <v>0</v>
      </c>
      <c r="K216" s="72" t="s">
        <v>304</v>
      </c>
      <c r="AD216" s="77" t="s">
        <v>76</v>
      </c>
      <c r="AF216" s="77" t="s">
        <v>74</v>
      </c>
      <c r="AG216" s="77" t="s">
        <v>1</v>
      </c>
      <c r="AK216" s="1" t="s">
        <v>70</v>
      </c>
      <c r="AQ216" s="78" t="e">
        <f>IF(#REF!="základní",J216,0)</f>
        <v>#REF!</v>
      </c>
      <c r="AR216" s="78" t="e">
        <f>IF(#REF!="snížená",J216,0)</f>
        <v>#REF!</v>
      </c>
      <c r="AS216" s="78" t="e">
        <f>IF(#REF!="zákl. přenesená",J216,0)</f>
        <v>#REF!</v>
      </c>
      <c r="AT216" s="78" t="e">
        <f>IF(#REF!="sníž. přenesená",J216,0)</f>
        <v>#REF!</v>
      </c>
      <c r="AU216" s="78" t="e">
        <f>IF(#REF!="nulová",J216,0)</f>
        <v>#REF!</v>
      </c>
      <c r="AV216" s="1" t="s">
        <v>73</v>
      </c>
      <c r="AW216" s="78">
        <f t="shared" si="9"/>
        <v>0</v>
      </c>
      <c r="AX216" s="1" t="s">
        <v>76</v>
      </c>
      <c r="AY216" s="77" t="s">
        <v>174</v>
      </c>
    </row>
    <row r="217" spans="2:51" s="8" customFormat="1" ht="24.4" customHeight="1">
      <c r="B217" s="69"/>
      <c r="C217" s="70">
        <v>59</v>
      </c>
      <c r="D217" s="70" t="s">
        <v>74</v>
      </c>
      <c r="E217" s="71" t="s">
        <v>175</v>
      </c>
      <c r="F217" s="72" t="s">
        <v>176</v>
      </c>
      <c r="G217" s="73" t="s">
        <v>155</v>
      </c>
      <c r="H217" s="74">
        <v>22</v>
      </c>
      <c r="I217" s="75">
        <v>0</v>
      </c>
      <c r="J217" s="76">
        <f t="shared" si="10"/>
        <v>0</v>
      </c>
      <c r="K217" s="72" t="s">
        <v>304</v>
      </c>
      <c r="AD217" s="77" t="s">
        <v>76</v>
      </c>
      <c r="AF217" s="77" t="s">
        <v>74</v>
      </c>
      <c r="AG217" s="77" t="s">
        <v>1</v>
      </c>
      <c r="AK217" s="1" t="s">
        <v>70</v>
      </c>
      <c r="AQ217" s="78" t="e">
        <f>IF(#REF!="základní",J217,0)</f>
        <v>#REF!</v>
      </c>
      <c r="AR217" s="78" t="e">
        <f>IF(#REF!="snížená",J217,0)</f>
        <v>#REF!</v>
      </c>
      <c r="AS217" s="78" t="e">
        <f>IF(#REF!="zákl. přenesená",J217,0)</f>
        <v>#REF!</v>
      </c>
      <c r="AT217" s="78" t="e">
        <f>IF(#REF!="sníž. přenesená",J217,0)</f>
        <v>#REF!</v>
      </c>
      <c r="AU217" s="78" t="e">
        <f>IF(#REF!="nulová",J217,0)</f>
        <v>#REF!</v>
      </c>
      <c r="AV217" s="1" t="s">
        <v>73</v>
      </c>
      <c r="AW217" s="78">
        <f t="shared" si="9"/>
        <v>0</v>
      </c>
      <c r="AX217" s="1" t="s">
        <v>76</v>
      </c>
      <c r="AY217" s="77" t="s">
        <v>177</v>
      </c>
    </row>
    <row r="218" spans="2:51" s="8" customFormat="1" ht="21.75" customHeight="1">
      <c r="B218" s="69"/>
      <c r="C218" s="70">
        <v>60</v>
      </c>
      <c r="D218" s="70" t="s">
        <v>74</v>
      </c>
      <c r="E218" s="71" t="s">
        <v>178</v>
      </c>
      <c r="F218" s="72" t="s">
        <v>179</v>
      </c>
      <c r="G218" s="73" t="s">
        <v>155</v>
      </c>
      <c r="H218" s="74">
        <v>11</v>
      </c>
      <c r="I218" s="75">
        <v>0</v>
      </c>
      <c r="J218" s="76">
        <f t="shared" si="10"/>
        <v>0</v>
      </c>
      <c r="K218" s="72" t="s">
        <v>304</v>
      </c>
      <c r="AD218" s="77" t="s">
        <v>76</v>
      </c>
      <c r="AF218" s="77" t="s">
        <v>74</v>
      </c>
      <c r="AG218" s="77" t="s">
        <v>1</v>
      </c>
      <c r="AK218" s="1" t="s">
        <v>70</v>
      </c>
      <c r="AQ218" s="78" t="e">
        <f>IF(#REF!="základní",J218,0)</f>
        <v>#REF!</v>
      </c>
      <c r="AR218" s="78" t="e">
        <f>IF(#REF!="snížená",J218,0)</f>
        <v>#REF!</v>
      </c>
      <c r="AS218" s="78" t="e">
        <f>IF(#REF!="zákl. přenesená",J218,0)</f>
        <v>#REF!</v>
      </c>
      <c r="AT218" s="78" t="e">
        <f>IF(#REF!="sníž. přenesená",J218,0)</f>
        <v>#REF!</v>
      </c>
      <c r="AU218" s="78" t="e">
        <f>IF(#REF!="nulová",J218,0)</f>
        <v>#REF!</v>
      </c>
      <c r="AV218" s="1" t="s">
        <v>73</v>
      </c>
      <c r="AW218" s="78">
        <f t="shared" si="9"/>
        <v>0</v>
      </c>
      <c r="AX218" s="1" t="s">
        <v>76</v>
      </c>
      <c r="AY218" s="77" t="s">
        <v>180</v>
      </c>
    </row>
    <row r="219" spans="2:51" s="8" customFormat="1" ht="24.4" customHeight="1">
      <c r="B219" s="69"/>
      <c r="C219" s="70">
        <v>61</v>
      </c>
      <c r="D219" s="70" t="s">
        <v>74</v>
      </c>
      <c r="E219" s="71" t="s">
        <v>313</v>
      </c>
      <c r="F219" s="72" t="s">
        <v>312</v>
      </c>
      <c r="G219" s="73" t="s">
        <v>155</v>
      </c>
      <c r="H219" s="74">
        <v>7</v>
      </c>
      <c r="I219" s="75">
        <v>0</v>
      </c>
      <c r="J219" s="76">
        <f t="shared" si="10"/>
        <v>0</v>
      </c>
      <c r="K219" s="8" t="s">
        <v>305</v>
      </c>
      <c r="AD219" s="77" t="s">
        <v>76</v>
      </c>
      <c r="AF219" s="77" t="s">
        <v>74</v>
      </c>
      <c r="AG219" s="77" t="s">
        <v>1</v>
      </c>
      <c r="AK219" s="1" t="s">
        <v>70</v>
      </c>
      <c r="AQ219" s="78" t="e">
        <f>IF(#REF!="základní",J219,0)</f>
        <v>#REF!</v>
      </c>
      <c r="AR219" s="78" t="e">
        <f>IF(#REF!="snížená",J219,0)</f>
        <v>#REF!</v>
      </c>
      <c r="AS219" s="78" t="e">
        <f>IF(#REF!="zákl. přenesená",J219,0)</f>
        <v>#REF!</v>
      </c>
      <c r="AT219" s="78" t="e">
        <f>IF(#REF!="sníž. přenesená",J219,0)</f>
        <v>#REF!</v>
      </c>
      <c r="AU219" s="78" t="e">
        <f>IF(#REF!="nulová",J219,0)</f>
        <v>#REF!</v>
      </c>
      <c r="AV219" s="1" t="s">
        <v>73</v>
      </c>
      <c r="AW219" s="78">
        <f t="shared" si="9"/>
        <v>0</v>
      </c>
      <c r="AX219" s="1" t="s">
        <v>76</v>
      </c>
      <c r="AY219" s="77" t="s">
        <v>181</v>
      </c>
    </row>
    <row r="220" spans="2:51" s="8" customFormat="1">
      <c r="B220" s="7"/>
      <c r="C220" s="70">
        <v>62</v>
      </c>
      <c r="D220" s="70" t="s">
        <v>74</v>
      </c>
      <c r="E220" s="71" t="s">
        <v>313</v>
      </c>
      <c r="F220" s="72" t="s">
        <v>314</v>
      </c>
      <c r="G220" s="73" t="s">
        <v>155</v>
      </c>
      <c r="H220" s="74">
        <v>3</v>
      </c>
      <c r="I220" s="75">
        <v>0</v>
      </c>
      <c r="J220" s="76">
        <f t="shared" si="10"/>
        <v>0</v>
      </c>
      <c r="K220" s="8" t="s">
        <v>305</v>
      </c>
      <c r="AF220" s="1" t="s">
        <v>77</v>
      </c>
      <c r="AG220" s="1" t="s">
        <v>1</v>
      </c>
    </row>
    <row r="221" spans="2:51" s="8" customFormat="1" ht="24.4" customHeight="1">
      <c r="B221" s="69"/>
      <c r="C221" s="70">
        <v>63</v>
      </c>
      <c r="D221" s="70" t="s">
        <v>74</v>
      </c>
      <c r="E221" s="71" t="s">
        <v>182</v>
      </c>
      <c r="F221" s="72" t="s">
        <v>315</v>
      </c>
      <c r="G221" s="73" t="s">
        <v>155</v>
      </c>
      <c r="H221" s="74">
        <v>3</v>
      </c>
      <c r="I221" s="75">
        <v>0</v>
      </c>
      <c r="J221" s="76">
        <f t="shared" si="10"/>
        <v>0</v>
      </c>
      <c r="K221" s="8" t="s">
        <v>305</v>
      </c>
      <c r="AD221" s="77" t="s">
        <v>76</v>
      </c>
      <c r="AF221" s="77" t="s">
        <v>74</v>
      </c>
      <c r="AG221" s="77" t="s">
        <v>1</v>
      </c>
      <c r="AK221" s="1" t="s">
        <v>70</v>
      </c>
      <c r="AQ221" s="78" t="e">
        <f>IF(#REF!="základní",J221,0)</f>
        <v>#REF!</v>
      </c>
      <c r="AR221" s="78" t="e">
        <f>IF(#REF!="snížená",J221,0)</f>
        <v>#REF!</v>
      </c>
      <c r="AS221" s="78" t="e">
        <f>IF(#REF!="zákl. přenesená",J221,0)</f>
        <v>#REF!</v>
      </c>
      <c r="AT221" s="78" t="e">
        <f>IF(#REF!="sníž. přenesená",J221,0)</f>
        <v>#REF!</v>
      </c>
      <c r="AU221" s="78" t="e">
        <f>IF(#REF!="nulová",J221,0)</f>
        <v>#REF!</v>
      </c>
      <c r="AV221" s="1" t="s">
        <v>73</v>
      </c>
      <c r="AW221" s="78">
        <f>ROUND(I221*H221,2)</f>
        <v>0</v>
      </c>
      <c r="AX221" s="1" t="s">
        <v>76</v>
      </c>
      <c r="AY221" s="77" t="s">
        <v>183</v>
      </c>
    </row>
    <row r="222" spans="2:51" s="8" customFormat="1" ht="16.5" customHeight="1">
      <c r="B222" s="69"/>
      <c r="C222" s="70">
        <v>64</v>
      </c>
      <c r="D222" s="70" t="s">
        <v>74</v>
      </c>
      <c r="E222" s="71" t="s">
        <v>184</v>
      </c>
      <c r="F222" s="72" t="s">
        <v>316</v>
      </c>
      <c r="G222" s="73" t="s">
        <v>102</v>
      </c>
      <c r="H222" s="74">
        <v>6</v>
      </c>
      <c r="I222" s="75">
        <v>0</v>
      </c>
      <c r="J222" s="76">
        <f t="shared" si="10"/>
        <v>0</v>
      </c>
      <c r="K222" s="8" t="s">
        <v>305</v>
      </c>
      <c r="AD222" s="77" t="s">
        <v>76</v>
      </c>
      <c r="AF222" s="77" t="s">
        <v>74</v>
      </c>
      <c r="AG222" s="77" t="s">
        <v>1</v>
      </c>
      <c r="AK222" s="1" t="s">
        <v>70</v>
      </c>
      <c r="AQ222" s="78" t="e">
        <f>IF(#REF!="základní",J222,0)</f>
        <v>#REF!</v>
      </c>
      <c r="AR222" s="78" t="e">
        <f>IF(#REF!="snížená",J222,0)</f>
        <v>#REF!</v>
      </c>
      <c r="AS222" s="78" t="e">
        <f>IF(#REF!="zákl. přenesená",J222,0)</f>
        <v>#REF!</v>
      </c>
      <c r="AT222" s="78" t="e">
        <f>IF(#REF!="sníž. přenesená",J222,0)</f>
        <v>#REF!</v>
      </c>
      <c r="AU222" s="78" t="e">
        <f>IF(#REF!="nulová",J222,0)</f>
        <v>#REF!</v>
      </c>
      <c r="AV222" s="1" t="s">
        <v>73</v>
      </c>
      <c r="AW222" s="78">
        <f>ROUND(I222*H222,2)</f>
        <v>0</v>
      </c>
      <c r="AX222" s="1" t="s">
        <v>76</v>
      </c>
      <c r="AY222" s="77" t="s">
        <v>185</v>
      </c>
    </row>
    <row r="223" spans="2:51" s="8" customFormat="1" ht="16.5" customHeight="1">
      <c r="B223" s="69"/>
      <c r="C223" s="70">
        <v>65</v>
      </c>
      <c r="D223" s="70" t="s">
        <v>74</v>
      </c>
      <c r="E223" s="71" t="s">
        <v>186</v>
      </c>
      <c r="F223" s="72" t="s">
        <v>187</v>
      </c>
      <c r="G223" s="73" t="s">
        <v>102</v>
      </c>
      <c r="H223" s="74">
        <v>7</v>
      </c>
      <c r="I223" s="75">
        <v>0</v>
      </c>
      <c r="J223" s="76">
        <f t="shared" si="10"/>
        <v>0</v>
      </c>
      <c r="K223" s="72" t="s">
        <v>304</v>
      </c>
      <c r="AD223" s="77" t="s">
        <v>76</v>
      </c>
      <c r="AF223" s="77" t="s">
        <v>74</v>
      </c>
      <c r="AG223" s="77" t="s">
        <v>1</v>
      </c>
      <c r="AK223" s="1" t="s">
        <v>70</v>
      </c>
      <c r="AQ223" s="78" t="e">
        <f>IF(#REF!="základní",J223,0)</f>
        <v>#REF!</v>
      </c>
      <c r="AR223" s="78" t="e">
        <f>IF(#REF!="snížená",J223,0)</f>
        <v>#REF!</v>
      </c>
      <c r="AS223" s="78" t="e">
        <f>IF(#REF!="zákl. přenesená",J223,0)</f>
        <v>#REF!</v>
      </c>
      <c r="AT223" s="78" t="e">
        <f>IF(#REF!="sníž. přenesená",J223,0)</f>
        <v>#REF!</v>
      </c>
      <c r="AU223" s="78" t="e">
        <f>IF(#REF!="nulová",J223,0)</f>
        <v>#REF!</v>
      </c>
      <c r="AV223" s="1" t="s">
        <v>73</v>
      </c>
      <c r="AW223" s="78">
        <f>ROUND(I223*H223,2)</f>
        <v>0</v>
      </c>
      <c r="AX223" s="1" t="s">
        <v>76</v>
      </c>
      <c r="AY223" s="77" t="s">
        <v>188</v>
      </c>
    </row>
    <row r="224" spans="2:51" s="8" customFormat="1" ht="16.5" customHeight="1">
      <c r="B224" s="69"/>
      <c r="C224" s="70">
        <v>66</v>
      </c>
      <c r="D224" s="70" t="s">
        <v>74</v>
      </c>
      <c r="E224" s="71" t="s">
        <v>189</v>
      </c>
      <c r="F224" s="72" t="s">
        <v>190</v>
      </c>
      <c r="G224" s="73" t="s">
        <v>102</v>
      </c>
      <c r="H224" s="74">
        <v>6</v>
      </c>
      <c r="I224" s="75">
        <v>0</v>
      </c>
      <c r="J224" s="76">
        <f t="shared" si="10"/>
        <v>0</v>
      </c>
      <c r="K224" s="72" t="s">
        <v>304</v>
      </c>
      <c r="AD224" s="77" t="s">
        <v>76</v>
      </c>
      <c r="AF224" s="77" t="s">
        <v>74</v>
      </c>
      <c r="AG224" s="77" t="s">
        <v>1</v>
      </c>
      <c r="AK224" s="1" t="s">
        <v>70</v>
      </c>
      <c r="AQ224" s="78" t="e">
        <f>IF(#REF!="základní",J224,0)</f>
        <v>#REF!</v>
      </c>
      <c r="AR224" s="78" t="e">
        <f>IF(#REF!="snížená",J224,0)</f>
        <v>#REF!</v>
      </c>
      <c r="AS224" s="78" t="e">
        <f>IF(#REF!="zákl. přenesená",J224,0)</f>
        <v>#REF!</v>
      </c>
      <c r="AT224" s="78" t="e">
        <f>IF(#REF!="sníž. přenesená",J224,0)</f>
        <v>#REF!</v>
      </c>
      <c r="AU224" s="78" t="e">
        <f>IF(#REF!="nulová",J224,0)</f>
        <v>#REF!</v>
      </c>
      <c r="AV224" s="1" t="s">
        <v>73</v>
      </c>
      <c r="AW224" s="78">
        <f>ROUND(I224*H224,2)</f>
        <v>0</v>
      </c>
      <c r="AX224" s="1" t="s">
        <v>76</v>
      </c>
      <c r="AY224" s="77" t="s">
        <v>191</v>
      </c>
    </row>
    <row r="225" spans="2:51" s="8" customFormat="1" ht="24.4" customHeight="1">
      <c r="B225" s="69"/>
      <c r="C225" s="70">
        <v>67</v>
      </c>
      <c r="D225" s="70" t="s">
        <v>74</v>
      </c>
      <c r="E225" s="71" t="s">
        <v>192</v>
      </c>
      <c r="F225" s="72" t="s">
        <v>193</v>
      </c>
      <c r="G225" s="73" t="s">
        <v>124</v>
      </c>
      <c r="H225" s="94">
        <v>0</v>
      </c>
      <c r="I225" s="75">
        <v>0</v>
      </c>
      <c r="J225" s="76">
        <f t="shared" si="10"/>
        <v>0</v>
      </c>
      <c r="K225" s="72" t="s">
        <v>304</v>
      </c>
      <c r="AD225" s="77" t="s">
        <v>76</v>
      </c>
      <c r="AF225" s="77" t="s">
        <v>74</v>
      </c>
      <c r="AG225" s="77" t="s">
        <v>1</v>
      </c>
      <c r="AK225" s="1" t="s">
        <v>70</v>
      </c>
      <c r="AQ225" s="78" t="e">
        <f>IF(#REF!="základní",J225,0)</f>
        <v>#REF!</v>
      </c>
      <c r="AR225" s="78" t="e">
        <f>IF(#REF!="snížená",J225,0)</f>
        <v>#REF!</v>
      </c>
      <c r="AS225" s="78" t="e">
        <f>IF(#REF!="zákl. přenesená",J225,0)</f>
        <v>#REF!</v>
      </c>
      <c r="AT225" s="78" t="e">
        <f>IF(#REF!="sníž. přenesená",J225,0)</f>
        <v>#REF!</v>
      </c>
      <c r="AU225" s="78" t="e">
        <f>IF(#REF!="nulová",J225,0)</f>
        <v>#REF!</v>
      </c>
      <c r="AV225" s="1" t="s">
        <v>73</v>
      </c>
      <c r="AW225" s="78">
        <f>ROUND(I225*H225,2)</f>
        <v>0</v>
      </c>
      <c r="AX225" s="1" t="s">
        <v>76</v>
      </c>
      <c r="AY225" s="77" t="s">
        <v>194</v>
      </c>
    </row>
    <row r="226" spans="2:51" s="60" customFormat="1" ht="22.9" customHeight="1">
      <c r="B226" s="59"/>
      <c r="D226" s="61" t="s">
        <v>66</v>
      </c>
      <c r="E226" s="67" t="s">
        <v>195</v>
      </c>
      <c r="F226" s="67" t="s">
        <v>196</v>
      </c>
      <c r="I226" s="63"/>
      <c r="J226" s="68">
        <f>SUM(J227:J231)</f>
        <v>0</v>
      </c>
      <c r="AD226" s="61" t="s">
        <v>1</v>
      </c>
      <c r="AF226" s="65" t="s">
        <v>66</v>
      </c>
      <c r="AG226" s="65" t="s">
        <v>73</v>
      </c>
      <c r="AK226" s="61" t="s">
        <v>70</v>
      </c>
      <c r="AW226" s="66">
        <f>SUM(AW227:AW231)</f>
        <v>0</v>
      </c>
    </row>
    <row r="227" spans="2:51" s="8" customFormat="1" ht="24.4" customHeight="1">
      <c r="B227" s="69"/>
      <c r="C227" s="70">
        <v>68</v>
      </c>
      <c r="D227" s="70" t="s">
        <v>74</v>
      </c>
      <c r="E227" s="71" t="s">
        <v>197</v>
      </c>
      <c r="F227" s="72" t="s">
        <v>198</v>
      </c>
      <c r="G227" s="73" t="s">
        <v>155</v>
      </c>
      <c r="H227" s="74">
        <v>6</v>
      </c>
      <c r="I227" s="75">
        <v>0</v>
      </c>
      <c r="J227" s="76">
        <f>I227*H227</f>
        <v>0</v>
      </c>
      <c r="K227" s="72" t="s">
        <v>304</v>
      </c>
      <c r="AD227" s="77" t="s">
        <v>76</v>
      </c>
      <c r="AF227" s="77" t="s">
        <v>74</v>
      </c>
      <c r="AG227" s="77" t="s">
        <v>1</v>
      </c>
      <c r="AK227" s="1" t="s">
        <v>70</v>
      </c>
      <c r="AQ227" s="78" t="e">
        <f>IF(#REF!="základní",J227,0)</f>
        <v>#REF!</v>
      </c>
      <c r="AR227" s="78" t="e">
        <f>IF(#REF!="snížená",J227,0)</f>
        <v>#REF!</v>
      </c>
      <c r="AS227" s="78" t="e">
        <f>IF(#REF!="zákl. přenesená",J227,0)</f>
        <v>#REF!</v>
      </c>
      <c r="AT227" s="78" t="e">
        <f>IF(#REF!="sníž. přenesená",J227,0)</f>
        <v>#REF!</v>
      </c>
      <c r="AU227" s="78" t="e">
        <f>IF(#REF!="nulová",J227,0)</f>
        <v>#REF!</v>
      </c>
      <c r="AV227" s="1" t="s">
        <v>73</v>
      </c>
      <c r="AW227" s="78">
        <f>ROUND(I227*H227,2)</f>
        <v>0</v>
      </c>
      <c r="AX227" s="1" t="s">
        <v>76</v>
      </c>
      <c r="AY227" s="77" t="s">
        <v>199</v>
      </c>
    </row>
    <row r="228" spans="2:51" s="8" customFormat="1" ht="33" customHeight="1">
      <c r="B228" s="69"/>
      <c r="C228" s="70">
        <v>69</v>
      </c>
      <c r="D228" s="70" t="s">
        <v>74</v>
      </c>
      <c r="E228" s="71" t="s">
        <v>200</v>
      </c>
      <c r="F228" s="72" t="s">
        <v>201</v>
      </c>
      <c r="G228" s="73" t="s">
        <v>155</v>
      </c>
      <c r="H228" s="74">
        <v>7</v>
      </c>
      <c r="I228" s="75">
        <v>0</v>
      </c>
      <c r="J228" s="76">
        <f t="shared" ref="J228:J231" si="11">I228*H228</f>
        <v>0</v>
      </c>
      <c r="K228" s="72" t="s">
        <v>304</v>
      </c>
      <c r="AD228" s="77" t="s">
        <v>76</v>
      </c>
      <c r="AF228" s="77" t="s">
        <v>74</v>
      </c>
      <c r="AG228" s="77" t="s">
        <v>1</v>
      </c>
      <c r="AK228" s="1" t="s">
        <v>70</v>
      </c>
      <c r="AQ228" s="78" t="e">
        <f>IF(#REF!="základní",J228,0)</f>
        <v>#REF!</v>
      </c>
      <c r="AR228" s="78" t="e">
        <f>IF(#REF!="snížená",J228,0)</f>
        <v>#REF!</v>
      </c>
      <c r="AS228" s="78" t="e">
        <f>IF(#REF!="zákl. přenesená",J228,0)</f>
        <v>#REF!</v>
      </c>
      <c r="AT228" s="78" t="e">
        <f>IF(#REF!="sníž. přenesená",J228,0)</f>
        <v>#REF!</v>
      </c>
      <c r="AU228" s="78" t="e">
        <f>IF(#REF!="nulová",J228,0)</f>
        <v>#REF!</v>
      </c>
      <c r="AV228" s="1" t="s">
        <v>73</v>
      </c>
      <c r="AW228" s="78">
        <f>ROUND(I228*H228,2)</f>
        <v>0</v>
      </c>
      <c r="AX228" s="1" t="s">
        <v>76</v>
      </c>
      <c r="AY228" s="77" t="s">
        <v>202</v>
      </c>
    </row>
    <row r="229" spans="2:51" s="8" customFormat="1" ht="16.5" customHeight="1">
      <c r="B229" s="69"/>
      <c r="C229" s="70">
        <v>70</v>
      </c>
      <c r="D229" s="70" t="s">
        <v>74</v>
      </c>
      <c r="E229" s="71" t="s">
        <v>203</v>
      </c>
      <c r="F229" s="72" t="s">
        <v>204</v>
      </c>
      <c r="G229" s="73" t="s">
        <v>155</v>
      </c>
      <c r="H229" s="74">
        <v>13</v>
      </c>
      <c r="I229" s="75">
        <v>0</v>
      </c>
      <c r="J229" s="76">
        <f t="shared" si="11"/>
        <v>0</v>
      </c>
      <c r="K229" s="72" t="s">
        <v>304</v>
      </c>
      <c r="AD229" s="77" t="s">
        <v>76</v>
      </c>
      <c r="AF229" s="77" t="s">
        <v>74</v>
      </c>
      <c r="AG229" s="77" t="s">
        <v>1</v>
      </c>
      <c r="AK229" s="1" t="s">
        <v>70</v>
      </c>
      <c r="AQ229" s="78" t="e">
        <f>IF(#REF!="základní",J229,0)</f>
        <v>#REF!</v>
      </c>
      <c r="AR229" s="78" t="e">
        <f>IF(#REF!="snížená",J229,0)</f>
        <v>#REF!</v>
      </c>
      <c r="AS229" s="78" t="e">
        <f>IF(#REF!="zákl. přenesená",J229,0)</f>
        <v>#REF!</v>
      </c>
      <c r="AT229" s="78" t="e">
        <f>IF(#REF!="sníž. přenesená",J229,0)</f>
        <v>#REF!</v>
      </c>
      <c r="AU229" s="78" t="e">
        <f>IF(#REF!="nulová",J229,0)</f>
        <v>#REF!</v>
      </c>
      <c r="AV229" s="1" t="s">
        <v>73</v>
      </c>
      <c r="AW229" s="78">
        <f>ROUND(I229*H229,2)</f>
        <v>0</v>
      </c>
      <c r="AX229" s="1" t="s">
        <v>76</v>
      </c>
      <c r="AY229" s="77" t="s">
        <v>205</v>
      </c>
    </row>
    <row r="230" spans="2:51" s="8" customFormat="1" ht="16.5" customHeight="1">
      <c r="B230" s="69"/>
      <c r="C230" s="70">
        <v>71</v>
      </c>
      <c r="D230" s="70" t="s">
        <v>74</v>
      </c>
      <c r="E230" s="71" t="s">
        <v>206</v>
      </c>
      <c r="F230" s="72" t="s">
        <v>207</v>
      </c>
      <c r="G230" s="73" t="s">
        <v>155</v>
      </c>
      <c r="H230" s="74">
        <v>13</v>
      </c>
      <c r="I230" s="75">
        <v>0</v>
      </c>
      <c r="J230" s="76">
        <f t="shared" si="11"/>
        <v>0</v>
      </c>
      <c r="K230" s="72" t="s">
        <v>304</v>
      </c>
      <c r="AD230" s="77" t="s">
        <v>76</v>
      </c>
      <c r="AF230" s="77" t="s">
        <v>74</v>
      </c>
      <c r="AG230" s="77" t="s">
        <v>1</v>
      </c>
      <c r="AK230" s="1" t="s">
        <v>70</v>
      </c>
      <c r="AQ230" s="78" t="e">
        <f>IF(#REF!="základní",J230,0)</f>
        <v>#REF!</v>
      </c>
      <c r="AR230" s="78" t="e">
        <f>IF(#REF!="snížená",J230,0)</f>
        <v>#REF!</v>
      </c>
      <c r="AS230" s="78" t="e">
        <f>IF(#REF!="zákl. přenesená",J230,0)</f>
        <v>#REF!</v>
      </c>
      <c r="AT230" s="78" t="e">
        <f>IF(#REF!="sníž. přenesená",J230,0)</f>
        <v>#REF!</v>
      </c>
      <c r="AU230" s="78" t="e">
        <f>IF(#REF!="nulová",J230,0)</f>
        <v>#REF!</v>
      </c>
      <c r="AV230" s="1" t="s">
        <v>73</v>
      </c>
      <c r="AW230" s="78">
        <f>ROUND(I230*H230,2)</f>
        <v>0</v>
      </c>
      <c r="AX230" s="1" t="s">
        <v>76</v>
      </c>
      <c r="AY230" s="77" t="s">
        <v>208</v>
      </c>
    </row>
    <row r="231" spans="2:51" s="8" customFormat="1" ht="24.4" customHeight="1">
      <c r="B231" s="69"/>
      <c r="C231" s="70">
        <v>72</v>
      </c>
      <c r="D231" s="70" t="s">
        <v>74</v>
      </c>
      <c r="E231" s="71" t="s">
        <v>209</v>
      </c>
      <c r="F231" s="72" t="s">
        <v>210</v>
      </c>
      <c r="G231" s="73" t="s">
        <v>124</v>
      </c>
      <c r="H231" s="94">
        <v>0</v>
      </c>
      <c r="I231" s="75">
        <v>0</v>
      </c>
      <c r="J231" s="76">
        <f t="shared" si="11"/>
        <v>0</v>
      </c>
      <c r="K231" s="72" t="s">
        <v>304</v>
      </c>
      <c r="AD231" s="77" t="s">
        <v>76</v>
      </c>
      <c r="AF231" s="77" t="s">
        <v>74</v>
      </c>
      <c r="AG231" s="77" t="s">
        <v>1</v>
      </c>
      <c r="AK231" s="1" t="s">
        <v>70</v>
      </c>
      <c r="AQ231" s="78" t="e">
        <f>IF(#REF!="základní",J231,0)</f>
        <v>#REF!</v>
      </c>
      <c r="AR231" s="78" t="e">
        <f>IF(#REF!="snížená",J231,0)</f>
        <v>#REF!</v>
      </c>
      <c r="AS231" s="78" t="e">
        <f>IF(#REF!="zákl. přenesená",J231,0)</f>
        <v>#REF!</v>
      </c>
      <c r="AT231" s="78" t="e">
        <f>IF(#REF!="sníž. přenesená",J231,0)</f>
        <v>#REF!</v>
      </c>
      <c r="AU231" s="78" t="e">
        <f>IF(#REF!="nulová",J231,0)</f>
        <v>#REF!</v>
      </c>
      <c r="AV231" s="1" t="s">
        <v>73</v>
      </c>
      <c r="AW231" s="78">
        <f>ROUND(I231*H231,2)</f>
        <v>0</v>
      </c>
      <c r="AX231" s="1" t="s">
        <v>76</v>
      </c>
      <c r="AY231" s="77" t="s">
        <v>211</v>
      </c>
    </row>
    <row r="232" spans="2:51" s="8" customFormat="1" ht="24.4" customHeight="1">
      <c r="B232" s="59"/>
      <c r="C232" s="60"/>
      <c r="D232" s="61" t="s">
        <v>66</v>
      </c>
      <c r="E232" s="67" t="s">
        <v>325</v>
      </c>
      <c r="F232" s="67" t="s">
        <v>326</v>
      </c>
      <c r="G232" s="60"/>
      <c r="H232" s="60"/>
      <c r="I232" s="63"/>
      <c r="J232" s="68">
        <f>SUM(J233:J239)</f>
        <v>0</v>
      </c>
      <c r="K232" s="119"/>
      <c r="AD232" s="77"/>
      <c r="AF232" s="77"/>
      <c r="AG232" s="77"/>
      <c r="AK232" s="1"/>
      <c r="AQ232" s="78"/>
      <c r="AR232" s="78"/>
      <c r="AS232" s="78"/>
      <c r="AT232" s="78"/>
      <c r="AU232" s="78"/>
      <c r="AV232" s="1"/>
      <c r="AW232" s="78"/>
      <c r="AX232" s="1"/>
      <c r="AY232" s="77"/>
    </row>
    <row r="233" spans="2:51" s="8" customFormat="1" ht="24.4" customHeight="1">
      <c r="B233" s="7"/>
      <c r="C233" s="95">
        <v>73</v>
      </c>
      <c r="D233" s="95" t="s">
        <v>74</v>
      </c>
      <c r="E233" s="96" t="s">
        <v>327</v>
      </c>
      <c r="F233" s="97" t="s">
        <v>328</v>
      </c>
      <c r="G233" s="98" t="s">
        <v>102</v>
      </c>
      <c r="H233" s="99">
        <v>19</v>
      </c>
      <c r="I233" s="75">
        <v>0</v>
      </c>
      <c r="J233" s="100">
        <f>H233*I233</f>
        <v>0</v>
      </c>
      <c r="K233" s="72" t="s">
        <v>304</v>
      </c>
      <c r="AD233" s="77"/>
      <c r="AF233" s="77"/>
      <c r="AG233" s="77"/>
      <c r="AK233" s="1"/>
      <c r="AQ233" s="78"/>
      <c r="AR233" s="78"/>
      <c r="AS233" s="78"/>
      <c r="AT233" s="78"/>
      <c r="AU233" s="78"/>
      <c r="AV233" s="1"/>
      <c r="AW233" s="78"/>
      <c r="AX233" s="1"/>
      <c r="AY233" s="77"/>
    </row>
    <row r="234" spans="2:51" s="8" customFormat="1" ht="24.4" customHeight="1">
      <c r="B234" s="69"/>
      <c r="C234" s="95">
        <v>74</v>
      </c>
      <c r="D234" s="95" t="s">
        <v>74</v>
      </c>
      <c r="E234" s="96" t="s">
        <v>329</v>
      </c>
      <c r="F234" s="97" t="s">
        <v>330</v>
      </c>
      <c r="G234" s="98" t="s">
        <v>75</v>
      </c>
      <c r="H234" s="99">
        <v>45</v>
      </c>
      <c r="I234" s="75">
        <v>0</v>
      </c>
      <c r="J234" s="100">
        <f t="shared" ref="J234:J239" si="12">H234*I234</f>
        <v>0</v>
      </c>
      <c r="K234" s="72" t="s">
        <v>304</v>
      </c>
      <c r="AD234" s="77"/>
      <c r="AF234" s="77"/>
      <c r="AG234" s="77"/>
      <c r="AK234" s="1"/>
      <c r="AQ234" s="78"/>
      <c r="AR234" s="78"/>
      <c r="AS234" s="78"/>
      <c r="AT234" s="78"/>
      <c r="AU234" s="78"/>
      <c r="AV234" s="1"/>
      <c r="AW234" s="78"/>
      <c r="AX234" s="1"/>
      <c r="AY234" s="77"/>
    </row>
    <row r="235" spans="2:51" s="8" customFormat="1" ht="24.4" customHeight="1">
      <c r="B235" s="69"/>
      <c r="C235" s="95">
        <v>75</v>
      </c>
      <c r="D235" s="95" t="s">
        <v>74</v>
      </c>
      <c r="E235" s="96" t="s">
        <v>331</v>
      </c>
      <c r="F235" s="97" t="s">
        <v>332</v>
      </c>
      <c r="G235" s="98" t="s">
        <v>75</v>
      </c>
      <c r="H235" s="99">
        <v>15</v>
      </c>
      <c r="I235" s="75">
        <v>0</v>
      </c>
      <c r="J235" s="100">
        <f t="shared" si="12"/>
        <v>0</v>
      </c>
      <c r="K235" s="72" t="s">
        <v>304</v>
      </c>
      <c r="AD235" s="77"/>
      <c r="AF235" s="77"/>
      <c r="AG235" s="77"/>
      <c r="AK235" s="1"/>
      <c r="AQ235" s="78"/>
      <c r="AR235" s="78"/>
      <c r="AS235" s="78"/>
      <c r="AT235" s="78"/>
      <c r="AU235" s="78"/>
      <c r="AV235" s="1"/>
      <c r="AW235" s="78"/>
      <c r="AX235" s="1"/>
      <c r="AY235" s="77"/>
    </row>
    <row r="236" spans="2:51" s="8" customFormat="1" ht="24.4" customHeight="1">
      <c r="B236" s="69"/>
      <c r="C236" s="95">
        <v>76</v>
      </c>
      <c r="D236" s="95" t="s">
        <v>74</v>
      </c>
      <c r="E236" s="96" t="s">
        <v>333</v>
      </c>
      <c r="F236" s="97" t="s">
        <v>334</v>
      </c>
      <c r="G236" s="98" t="s">
        <v>255</v>
      </c>
      <c r="H236" s="99">
        <v>6</v>
      </c>
      <c r="I236" s="75">
        <v>0</v>
      </c>
      <c r="J236" s="100">
        <f t="shared" si="12"/>
        <v>0</v>
      </c>
      <c r="K236" s="72" t="s">
        <v>304</v>
      </c>
      <c r="AD236" s="77"/>
      <c r="AF236" s="77"/>
      <c r="AG236" s="77"/>
      <c r="AK236" s="1"/>
      <c r="AQ236" s="78"/>
      <c r="AR236" s="78"/>
      <c r="AS236" s="78"/>
      <c r="AT236" s="78"/>
      <c r="AU236" s="78"/>
      <c r="AV236" s="1"/>
      <c r="AW236" s="78"/>
      <c r="AX236" s="1"/>
      <c r="AY236" s="77"/>
    </row>
    <row r="237" spans="2:51" s="8" customFormat="1" ht="24.4" customHeight="1">
      <c r="B237" s="69"/>
      <c r="C237" s="95">
        <v>77</v>
      </c>
      <c r="D237" s="95" t="s">
        <v>74</v>
      </c>
      <c r="E237" s="96" t="s">
        <v>335</v>
      </c>
      <c r="F237" s="97" t="s">
        <v>336</v>
      </c>
      <c r="G237" s="98" t="s">
        <v>255</v>
      </c>
      <c r="H237" s="99">
        <v>6</v>
      </c>
      <c r="I237" s="75">
        <v>0</v>
      </c>
      <c r="J237" s="100">
        <f t="shared" si="12"/>
        <v>0</v>
      </c>
      <c r="K237" s="72" t="s">
        <v>304</v>
      </c>
      <c r="AD237" s="77"/>
      <c r="AF237" s="77"/>
      <c r="AG237" s="77"/>
      <c r="AK237" s="1"/>
      <c r="AQ237" s="78"/>
      <c r="AR237" s="78"/>
      <c r="AS237" s="78"/>
      <c r="AT237" s="78"/>
      <c r="AU237" s="78"/>
      <c r="AV237" s="1"/>
      <c r="AW237" s="78"/>
      <c r="AX237" s="1"/>
      <c r="AY237" s="77"/>
    </row>
    <row r="238" spans="2:51" s="8" customFormat="1" ht="24.4" customHeight="1">
      <c r="B238" s="69"/>
      <c r="C238" s="95">
        <v>78</v>
      </c>
      <c r="D238" s="95" t="s">
        <v>74</v>
      </c>
      <c r="E238" s="96" t="s">
        <v>337</v>
      </c>
      <c r="F238" s="97" t="s">
        <v>338</v>
      </c>
      <c r="G238" s="98" t="s">
        <v>255</v>
      </c>
      <c r="H238" s="99">
        <v>6</v>
      </c>
      <c r="I238" s="75">
        <v>0</v>
      </c>
      <c r="J238" s="100">
        <f t="shared" si="12"/>
        <v>0</v>
      </c>
      <c r="K238" s="72" t="s">
        <v>304</v>
      </c>
      <c r="AD238" s="77"/>
      <c r="AF238" s="77"/>
      <c r="AG238" s="77"/>
      <c r="AK238" s="1"/>
      <c r="AQ238" s="78"/>
      <c r="AR238" s="78"/>
      <c r="AS238" s="78"/>
      <c r="AT238" s="78"/>
      <c r="AU238" s="78"/>
      <c r="AV238" s="1"/>
      <c r="AW238" s="78"/>
      <c r="AX238" s="1"/>
      <c r="AY238" s="77"/>
    </row>
    <row r="239" spans="2:51" s="8" customFormat="1" ht="24.4" customHeight="1">
      <c r="B239" s="69"/>
      <c r="C239" s="95">
        <v>79</v>
      </c>
      <c r="D239" s="95" t="s">
        <v>74</v>
      </c>
      <c r="E239" s="96" t="s">
        <v>340</v>
      </c>
      <c r="F239" s="97" t="s">
        <v>339</v>
      </c>
      <c r="G239" s="98" t="s">
        <v>216</v>
      </c>
      <c r="H239" s="99">
        <v>17</v>
      </c>
      <c r="I239" s="75">
        <v>0</v>
      </c>
      <c r="J239" s="100">
        <f t="shared" si="12"/>
        <v>0</v>
      </c>
      <c r="K239" s="72" t="s">
        <v>304</v>
      </c>
      <c r="AD239" s="77"/>
      <c r="AF239" s="77"/>
      <c r="AG239" s="77"/>
      <c r="AK239" s="1"/>
      <c r="AQ239" s="78"/>
      <c r="AR239" s="78"/>
      <c r="AS239" s="78"/>
      <c r="AT239" s="78"/>
      <c r="AU239" s="78"/>
      <c r="AV239" s="1"/>
      <c r="AW239" s="78"/>
      <c r="AX239" s="1"/>
      <c r="AY239" s="77"/>
    </row>
    <row r="240" spans="2:51" s="60" customFormat="1" ht="25.9" customHeight="1">
      <c r="B240" s="59"/>
      <c r="D240" s="61" t="s">
        <v>66</v>
      </c>
      <c r="E240" s="62" t="s">
        <v>212</v>
      </c>
      <c r="F240" s="62" t="s">
        <v>213</v>
      </c>
      <c r="I240" s="63"/>
      <c r="J240" s="64">
        <f>SUM(J241:J242)</f>
        <v>0</v>
      </c>
      <c r="AD240" s="61" t="s">
        <v>80</v>
      </c>
      <c r="AF240" s="65" t="s">
        <v>66</v>
      </c>
      <c r="AG240" s="65" t="s">
        <v>69</v>
      </c>
      <c r="AK240" s="61" t="s">
        <v>70</v>
      </c>
      <c r="AW240" s="66">
        <f>SUM(AW241:AW241)</f>
        <v>0</v>
      </c>
    </row>
    <row r="241" spans="2:51" s="8" customFormat="1" ht="21.75" customHeight="1">
      <c r="B241" s="69"/>
      <c r="C241" s="70">
        <v>80</v>
      </c>
      <c r="D241" s="70" t="s">
        <v>74</v>
      </c>
      <c r="E241" s="71" t="s">
        <v>214</v>
      </c>
      <c r="F241" s="72" t="s">
        <v>215</v>
      </c>
      <c r="G241" s="73" t="s">
        <v>216</v>
      </c>
      <c r="H241" s="74">
        <v>30</v>
      </c>
      <c r="I241" s="75">
        <v>0</v>
      </c>
      <c r="J241" s="76">
        <f>H241*I241</f>
        <v>0</v>
      </c>
      <c r="K241" s="72" t="s">
        <v>304</v>
      </c>
      <c r="AD241" s="77" t="s">
        <v>76</v>
      </c>
      <c r="AF241" s="77" t="s">
        <v>74</v>
      </c>
      <c r="AG241" s="77" t="s">
        <v>73</v>
      </c>
      <c r="AK241" s="1" t="s">
        <v>70</v>
      </c>
      <c r="AQ241" s="78" t="e">
        <f>IF(#REF!="základní",J241,0)</f>
        <v>#REF!</v>
      </c>
      <c r="AR241" s="78" t="e">
        <f>IF(#REF!="snížená",J241,0)</f>
        <v>#REF!</v>
      </c>
      <c r="AS241" s="78" t="e">
        <f>IF(#REF!="zákl. přenesená",J241,0)</f>
        <v>#REF!</v>
      </c>
      <c r="AT241" s="78" t="e">
        <f>IF(#REF!="sníž. přenesená",J241,0)</f>
        <v>#REF!</v>
      </c>
      <c r="AU241" s="78" t="e">
        <f>IF(#REF!="nulová",J241,0)</f>
        <v>#REF!</v>
      </c>
      <c r="AV241" s="1" t="s">
        <v>73</v>
      </c>
      <c r="AW241" s="78">
        <f>ROUND(I241*H241,2)</f>
        <v>0</v>
      </c>
      <c r="AX241" s="1" t="s">
        <v>76</v>
      </c>
      <c r="AY241" s="77" t="s">
        <v>217</v>
      </c>
    </row>
    <row r="242" spans="2:51" s="8" customFormat="1" ht="21.75" customHeight="1">
      <c r="B242" s="69"/>
      <c r="C242" s="70">
        <v>81</v>
      </c>
      <c r="D242" s="70" t="s">
        <v>74</v>
      </c>
      <c r="E242" s="71" t="s">
        <v>318</v>
      </c>
      <c r="F242" s="72" t="s">
        <v>317</v>
      </c>
      <c r="G242" s="73" t="s">
        <v>216</v>
      </c>
      <c r="H242" s="74">
        <v>15</v>
      </c>
      <c r="I242" s="75">
        <v>0</v>
      </c>
      <c r="J242" s="76">
        <f>H242*I242</f>
        <v>0</v>
      </c>
      <c r="K242" s="72" t="s">
        <v>304</v>
      </c>
      <c r="AD242" s="77"/>
      <c r="AF242" s="77"/>
      <c r="AG242" s="77"/>
      <c r="AK242" s="1"/>
      <c r="AQ242" s="78"/>
      <c r="AR242" s="78"/>
      <c r="AS242" s="78"/>
      <c r="AT242" s="78"/>
      <c r="AU242" s="78"/>
      <c r="AV242" s="1"/>
      <c r="AW242" s="78"/>
      <c r="AX242" s="1"/>
      <c r="AY242" s="77"/>
    </row>
    <row r="243" spans="2:51" s="60" customFormat="1" ht="25.9" customHeight="1">
      <c r="B243" s="59"/>
      <c r="D243" s="61" t="s">
        <v>66</v>
      </c>
      <c r="E243" s="62" t="s">
        <v>218</v>
      </c>
      <c r="F243" s="62" t="s">
        <v>219</v>
      </c>
      <c r="I243" s="63"/>
      <c r="J243" s="64">
        <f>AW243</f>
        <v>0</v>
      </c>
      <c r="AD243" s="61" t="s">
        <v>83</v>
      </c>
      <c r="AF243" s="65" t="s">
        <v>66</v>
      </c>
      <c r="AG243" s="65" t="s">
        <v>69</v>
      </c>
      <c r="AK243" s="61" t="s">
        <v>70</v>
      </c>
      <c r="AW243" s="66">
        <f>AW244</f>
        <v>0</v>
      </c>
    </row>
    <row r="244" spans="2:51" s="60" customFormat="1" ht="22.9" customHeight="1">
      <c r="B244" s="59"/>
      <c r="D244" s="61" t="s">
        <v>66</v>
      </c>
      <c r="E244" s="67" t="s">
        <v>220</v>
      </c>
      <c r="F244" s="67" t="s">
        <v>221</v>
      </c>
      <c r="I244" s="63"/>
      <c r="J244" s="68">
        <f>SUM(J245:J247)</f>
        <v>0</v>
      </c>
      <c r="AD244" s="61" t="s">
        <v>83</v>
      </c>
      <c r="AF244" s="65" t="s">
        <v>66</v>
      </c>
      <c r="AG244" s="65" t="s">
        <v>73</v>
      </c>
      <c r="AK244" s="61" t="s">
        <v>70</v>
      </c>
      <c r="AW244" s="66">
        <f>SUM(AW245:AW247)</f>
        <v>0</v>
      </c>
    </row>
    <row r="245" spans="2:51" s="8" customFormat="1" ht="24.4" customHeight="1">
      <c r="B245" s="69"/>
      <c r="C245" s="70">
        <v>82</v>
      </c>
      <c r="D245" s="70" t="s">
        <v>74</v>
      </c>
      <c r="E245" s="71" t="s">
        <v>222</v>
      </c>
      <c r="F245" s="72" t="s">
        <v>223</v>
      </c>
      <c r="G245" s="73" t="s">
        <v>224</v>
      </c>
      <c r="H245" s="74">
        <v>1</v>
      </c>
      <c r="I245" s="75">
        <v>0</v>
      </c>
      <c r="J245" s="76">
        <f>H245*I245</f>
        <v>0</v>
      </c>
      <c r="K245" s="72" t="s">
        <v>304</v>
      </c>
      <c r="AD245" s="77" t="s">
        <v>225</v>
      </c>
      <c r="AF245" s="77" t="s">
        <v>74</v>
      </c>
      <c r="AG245" s="77" t="s">
        <v>1</v>
      </c>
      <c r="AK245" s="1" t="s">
        <v>70</v>
      </c>
      <c r="AQ245" s="78" t="e">
        <f>IF(#REF!="základní",J245,0)</f>
        <v>#REF!</v>
      </c>
      <c r="AR245" s="78" t="e">
        <f>IF(#REF!="snížená",J245,0)</f>
        <v>#REF!</v>
      </c>
      <c r="AS245" s="78" t="e">
        <f>IF(#REF!="zákl. přenesená",J245,0)</f>
        <v>#REF!</v>
      </c>
      <c r="AT245" s="78" t="e">
        <f>IF(#REF!="sníž. přenesená",J245,0)</f>
        <v>#REF!</v>
      </c>
      <c r="AU245" s="78" t="e">
        <f>IF(#REF!="nulová",J245,0)</f>
        <v>#REF!</v>
      </c>
      <c r="AV245" s="1" t="s">
        <v>73</v>
      </c>
      <c r="AW245" s="78">
        <f>ROUND(I245*H245,2)</f>
        <v>0</v>
      </c>
      <c r="AX245" s="1" t="s">
        <v>225</v>
      </c>
      <c r="AY245" s="77" t="s">
        <v>226</v>
      </c>
    </row>
    <row r="246" spans="2:51" s="8" customFormat="1" ht="16.5" customHeight="1">
      <c r="B246" s="69"/>
      <c r="C246" s="70">
        <v>83</v>
      </c>
      <c r="D246" s="70" t="s">
        <v>74</v>
      </c>
      <c r="E246" s="71" t="s">
        <v>227</v>
      </c>
      <c r="F246" s="72" t="s">
        <v>228</v>
      </c>
      <c r="G246" s="73" t="s">
        <v>224</v>
      </c>
      <c r="H246" s="74">
        <v>1</v>
      </c>
      <c r="I246" s="75">
        <v>0</v>
      </c>
      <c r="J246" s="76">
        <f t="shared" ref="J246:J247" si="13">H246*I246</f>
        <v>0</v>
      </c>
      <c r="K246" s="72" t="s">
        <v>304</v>
      </c>
      <c r="AD246" s="77" t="s">
        <v>225</v>
      </c>
      <c r="AF246" s="77" t="s">
        <v>74</v>
      </c>
      <c r="AG246" s="77" t="s">
        <v>1</v>
      </c>
      <c r="AK246" s="1" t="s">
        <v>70</v>
      </c>
      <c r="AQ246" s="78" t="e">
        <f>IF(#REF!="základní",J246,0)</f>
        <v>#REF!</v>
      </c>
      <c r="AR246" s="78" t="e">
        <f>IF(#REF!="snížená",J246,0)</f>
        <v>#REF!</v>
      </c>
      <c r="AS246" s="78" t="e">
        <f>IF(#REF!="zákl. přenesená",J246,0)</f>
        <v>#REF!</v>
      </c>
      <c r="AT246" s="78" t="e">
        <f>IF(#REF!="sníž. přenesená",J246,0)</f>
        <v>#REF!</v>
      </c>
      <c r="AU246" s="78" t="e">
        <f>IF(#REF!="nulová",J246,0)</f>
        <v>#REF!</v>
      </c>
      <c r="AV246" s="1" t="s">
        <v>73</v>
      </c>
      <c r="AW246" s="78">
        <f>ROUND(I246*H246,2)</f>
        <v>0</v>
      </c>
      <c r="AX246" s="1" t="s">
        <v>225</v>
      </c>
      <c r="AY246" s="77" t="s">
        <v>229</v>
      </c>
    </row>
    <row r="247" spans="2:51" s="8" customFormat="1" ht="16.5" customHeight="1">
      <c r="B247" s="69"/>
      <c r="C247" s="70">
        <v>84</v>
      </c>
      <c r="D247" s="70" t="s">
        <v>74</v>
      </c>
      <c r="E247" s="71" t="s">
        <v>231</v>
      </c>
      <c r="F247" s="72" t="s">
        <v>230</v>
      </c>
      <c r="G247" s="73" t="s">
        <v>224</v>
      </c>
      <c r="H247" s="74">
        <v>1</v>
      </c>
      <c r="I247" s="75">
        <v>0</v>
      </c>
      <c r="J247" s="76">
        <f t="shared" si="13"/>
        <v>0</v>
      </c>
      <c r="K247" s="72" t="s">
        <v>304</v>
      </c>
      <c r="AD247" s="77" t="s">
        <v>225</v>
      </c>
      <c r="AF247" s="77" t="s">
        <v>74</v>
      </c>
      <c r="AG247" s="77" t="s">
        <v>1</v>
      </c>
      <c r="AK247" s="1" t="s">
        <v>70</v>
      </c>
      <c r="AQ247" s="78" t="e">
        <f>IF(#REF!="základní",J247,0)</f>
        <v>#REF!</v>
      </c>
      <c r="AR247" s="78" t="e">
        <f>IF(#REF!="snížená",J247,0)</f>
        <v>#REF!</v>
      </c>
      <c r="AS247" s="78" t="e">
        <f>IF(#REF!="zákl. přenesená",J247,0)</f>
        <v>#REF!</v>
      </c>
      <c r="AT247" s="78" t="e">
        <f>IF(#REF!="sníž. přenesená",J247,0)</f>
        <v>#REF!</v>
      </c>
      <c r="AU247" s="78" t="e">
        <f>IF(#REF!="nulová",J247,0)</f>
        <v>#REF!</v>
      </c>
      <c r="AV247" s="1" t="s">
        <v>73</v>
      </c>
      <c r="AW247" s="78">
        <f>ROUND(I247*H247,2)</f>
        <v>0</v>
      </c>
      <c r="AX247" s="1" t="s">
        <v>225</v>
      </c>
      <c r="AY247" s="77" t="s">
        <v>232</v>
      </c>
    </row>
    <row r="248" spans="2:51" s="8" customFormat="1" ht="7.15" customHeight="1">
      <c r="B248" s="33"/>
      <c r="C248" s="34"/>
      <c r="D248" s="34"/>
      <c r="E248" s="34"/>
      <c r="F248" s="34"/>
      <c r="G248" s="34"/>
      <c r="H248" s="34"/>
      <c r="I248" s="34"/>
      <c r="J248" s="34"/>
      <c r="K248" s="34"/>
    </row>
  </sheetData>
  <mergeCells count="15">
    <mergeCell ref="C2:F2"/>
    <mergeCell ref="E129:H129"/>
    <mergeCell ref="E131:H131"/>
    <mergeCell ref="E133:H133"/>
    <mergeCell ref="E31:H31"/>
    <mergeCell ref="E85:H85"/>
    <mergeCell ref="E87:H87"/>
    <mergeCell ref="E89:H89"/>
    <mergeCell ref="E91:H91"/>
    <mergeCell ref="E127:H127"/>
    <mergeCell ref="E7:H7"/>
    <mergeCell ref="E9:H9"/>
    <mergeCell ref="E11:H11"/>
    <mergeCell ref="E13:H13"/>
    <mergeCell ref="E22:H22"/>
  </mergeCells>
  <phoneticPr fontId="2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Zdravotechnika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Chaloupka</dc:creator>
  <cp:lastModifiedBy>Ing. Monika Dobešová</cp:lastModifiedBy>
  <dcterms:created xsi:type="dcterms:W3CDTF">2026-06-17T22:00:39Z</dcterms:created>
  <dcterms:modified xsi:type="dcterms:W3CDTF">2026-06-18T14:00:01Z</dcterms:modified>
</cp:coreProperties>
</file>